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hidePivotFieldList="1" defaultThemeVersion="166925"/>
  <mc:AlternateContent xmlns:mc="http://schemas.openxmlformats.org/markup-compatibility/2006">
    <mc:Choice Requires="x15">
      <x15ac:absPath xmlns:x15ac="http://schemas.microsoft.com/office/spreadsheetml/2010/11/ac" url="\\172.16.175.124\area de coordinacion\GESTION DE CALIDAD\SISTEMA GESTION DE LA CALIDAD\6.PLANIFICACIÓN\Matriz de riesgos 2021\"/>
    </mc:Choice>
  </mc:AlternateContent>
  <xr:revisionPtr revIDLastSave="0" documentId="13_ncr:1_{D6850638-8FA2-4CD2-A7FE-7FDAB07F9951}" xr6:coauthVersionLast="36" xr6:coauthVersionMax="36" xr10:uidLastSave="{00000000-0000-0000-0000-000000000000}"/>
  <bookViews>
    <workbookView xWindow="0" yWindow="0" windowWidth="28800" windowHeight="11625" firstSheet="8" activeTab="13" xr2:uid="{3E3DCF31-E9A4-4BF8-A2F1-A5D8E6F10397}"/>
  </bookViews>
  <sheets>
    <sheet name="Presentacion " sheetId="10" r:id="rId1"/>
    <sheet name="Análisis de Contexto " sheetId="12" r:id="rId2"/>
    <sheet name="Estrategias" sheetId="11" r:id="rId3"/>
    <sheet name="PLANEACIÓN ESTRATÉGICA" sheetId="36" r:id="rId4"/>
    <sheet name="COMUNICACIONES Y NOTIFICACIONES" sheetId="47" r:id="rId5"/>
    <sheet name="GESTIÓN DOCUMENTAL" sheetId="49" r:id="rId6"/>
    <sheet name="DEPÓSITOS JUDICIALES Y CONCILIA" sheetId="39" r:id="rId7"/>
    <sheet name="DESARROLLO Y SOPORTE TECNOLÓGIC" sheetId="50" r:id="rId8"/>
    <sheet name="REPARTO" sheetId="40" r:id="rId9"/>
    <sheet name="VISITA SOCIAL" sheetId="41" r:id="rId10"/>
    <sheet name="ARCHIVO" sheetId="42" r:id="rId11"/>
    <sheet name="GESTIÓN DE INSUMOS" sheetId="45" r:id="rId12"/>
    <sheet name="SEGUIMIENTO, CONTROL Y MEJORA" sheetId="48" r:id="rId13"/>
    <sheet name="RECURSO HUMANO" sheetId="51" r:id="rId14"/>
    <sheet name="Hoja1" sheetId="13" state="hidden" r:id="rId15"/>
    <sheet name="LISTA" sheetId="2"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4" i="51" l="1"/>
  <c r="AC54" i="51" s="1"/>
  <c r="AD53" i="51"/>
  <c r="AC53" i="51"/>
  <c r="AD52" i="51"/>
  <c r="AC52" i="51" s="1"/>
  <c r="T51" i="51"/>
  <c r="Q51" i="51"/>
  <c r="AD51" i="51" s="1"/>
  <c r="AC51" i="51" s="1"/>
  <c r="T50" i="51"/>
  <c r="Q50" i="51"/>
  <c r="AD50" i="51" s="1"/>
  <c r="M50" i="51"/>
  <c r="L50" i="51"/>
  <c r="J50" i="51"/>
  <c r="I50" i="51"/>
  <c r="N50" i="51" s="1"/>
  <c r="AD49" i="51"/>
  <c r="AC49" i="51"/>
  <c r="AD48" i="51"/>
  <c r="AC48" i="51"/>
  <c r="AD47" i="51"/>
  <c r="AC47" i="51"/>
  <c r="T46" i="51"/>
  <c r="Q46" i="51"/>
  <c r="AD46" i="51" s="1"/>
  <c r="AC46" i="51" s="1"/>
  <c r="T45" i="51"/>
  <c r="Q45" i="51"/>
  <c r="AD45" i="51" s="1"/>
  <c r="M45" i="51"/>
  <c r="L45" i="51"/>
  <c r="J45" i="51"/>
  <c r="I45" i="51"/>
  <c r="N45" i="51" s="1"/>
  <c r="AD44" i="51"/>
  <c r="AC44" i="51"/>
  <c r="AD43" i="51"/>
  <c r="AC43" i="51"/>
  <c r="AD42" i="51"/>
  <c r="AC42" i="51"/>
  <c r="AD41" i="51"/>
  <c r="AC41" i="51"/>
  <c r="AD40" i="51"/>
  <c r="AC40" i="51" s="1"/>
  <c r="Z40" i="51"/>
  <c r="AB40" i="51" s="1"/>
  <c r="AA40" i="51" s="1"/>
  <c r="T40" i="51"/>
  <c r="Q40" i="51"/>
  <c r="M40" i="51"/>
  <c r="L40" i="51"/>
  <c r="J40" i="51"/>
  <c r="I40" i="51"/>
  <c r="N40" i="51" s="1"/>
  <c r="AD39" i="51"/>
  <c r="AC39" i="51" s="1"/>
  <c r="AD38" i="51"/>
  <c r="AC38" i="51" s="1"/>
  <c r="AD37" i="51"/>
  <c r="AC37" i="51" s="1"/>
  <c r="T36" i="51"/>
  <c r="Q36" i="51"/>
  <c r="AD36" i="51" s="1"/>
  <c r="AC36" i="51" s="1"/>
  <c r="T35" i="51"/>
  <c r="Q35" i="51"/>
  <c r="AD35" i="51" s="1"/>
  <c r="M35" i="51"/>
  <c r="L35" i="51"/>
  <c r="J35" i="51"/>
  <c r="I35" i="51"/>
  <c r="N35" i="51" s="1"/>
  <c r="AD34" i="51"/>
  <c r="AC34" i="51" s="1"/>
  <c r="Y34" i="51"/>
  <c r="X34" i="51"/>
  <c r="AD33" i="51"/>
  <c r="AC33" i="51" s="1"/>
  <c r="Y33" i="51"/>
  <c r="X33" i="51"/>
  <c r="T32" i="51"/>
  <c r="Q32" i="51"/>
  <c r="AD32" i="51" s="1"/>
  <c r="AC32" i="51" s="1"/>
  <c r="T31" i="51"/>
  <c r="X31" i="51" s="1"/>
  <c r="Q31" i="51"/>
  <c r="T30" i="51"/>
  <c r="Q30" i="51"/>
  <c r="AD30" i="51" s="1"/>
  <c r="M30" i="51"/>
  <c r="AD31" i="51" s="1"/>
  <c r="AC31" i="51" s="1"/>
  <c r="L30" i="51"/>
  <c r="J30" i="51"/>
  <c r="Z51" i="51" s="1"/>
  <c r="I30" i="51"/>
  <c r="N30" i="51" s="1"/>
  <c r="AD29" i="51"/>
  <c r="AC29" i="51"/>
  <c r="Y29" i="51"/>
  <c r="X29" i="51"/>
  <c r="AD28" i="51"/>
  <c r="AC28" i="51"/>
  <c r="Y28" i="51"/>
  <c r="X28" i="51"/>
  <c r="AD27" i="51"/>
  <c r="AC27" i="51"/>
  <c r="Y27" i="51"/>
  <c r="X27" i="51"/>
  <c r="T26" i="51"/>
  <c r="X26" i="51" s="1"/>
  <c r="Q26" i="51"/>
  <c r="T25" i="51"/>
  <c r="X25" i="51" s="1"/>
  <c r="Q25" i="51"/>
  <c r="AD25" i="51" s="1"/>
  <c r="M25" i="51"/>
  <c r="AD26" i="51" s="1"/>
  <c r="AC26" i="51" s="1"/>
  <c r="L25" i="51"/>
  <c r="J25" i="51"/>
  <c r="I25" i="51"/>
  <c r="N25" i="51" s="1"/>
  <c r="AD24" i="51"/>
  <c r="AC24" i="51"/>
  <c r="Y24" i="51"/>
  <c r="X24" i="51"/>
  <c r="AD23" i="51"/>
  <c r="AC23" i="51"/>
  <c r="Y23" i="51"/>
  <c r="X23" i="51"/>
  <c r="AD22" i="51"/>
  <c r="AC22" i="51"/>
  <c r="Y22" i="51"/>
  <c r="X22" i="51"/>
  <c r="T21" i="51"/>
  <c r="X21" i="51" s="1"/>
  <c r="Q21" i="51"/>
  <c r="T20" i="51"/>
  <c r="X20" i="51" s="1"/>
  <c r="Q20" i="51"/>
  <c r="AD20" i="51" s="1"/>
  <c r="M20" i="51"/>
  <c r="AD21" i="51" s="1"/>
  <c r="AC21" i="51" s="1"/>
  <c r="L20" i="51"/>
  <c r="J20" i="51"/>
  <c r="I20" i="51"/>
  <c r="N20" i="51" s="1"/>
  <c r="AD19" i="51"/>
  <c r="AC19" i="51"/>
  <c r="Y19" i="51"/>
  <c r="X19" i="51"/>
  <c r="AD18" i="51"/>
  <c r="AC18" i="51"/>
  <c r="Y18" i="51"/>
  <c r="X18" i="51"/>
  <c r="T17" i="51"/>
  <c r="Q17" i="51"/>
  <c r="T16" i="51"/>
  <c r="Q16" i="51"/>
  <c r="T15" i="51"/>
  <c r="Q15" i="51"/>
  <c r="AD15" i="51" s="1"/>
  <c r="M15" i="51"/>
  <c r="AD17" i="51" s="1"/>
  <c r="AC17" i="51" s="1"/>
  <c r="L15" i="51"/>
  <c r="J15" i="51"/>
  <c r="I15" i="51"/>
  <c r="N15" i="51" s="1"/>
  <c r="AD14" i="51"/>
  <c r="AC14" i="51" s="1"/>
  <c r="Y14" i="51"/>
  <c r="X14" i="51"/>
  <c r="AD13" i="51"/>
  <c r="AC13" i="51" s="1"/>
  <c r="Y13" i="51"/>
  <c r="X13" i="51"/>
  <c r="AD12" i="51"/>
  <c r="AC12" i="51" s="1"/>
  <c r="Y12" i="51"/>
  <c r="X12" i="51"/>
  <c r="T11" i="51"/>
  <c r="Q11" i="51"/>
  <c r="X10" i="51"/>
  <c r="T10" i="51"/>
  <c r="Q10" i="51"/>
  <c r="AD10" i="51" s="1"/>
  <c r="M10" i="51"/>
  <c r="AD11" i="51" s="1"/>
  <c r="AC11" i="51" s="1"/>
  <c r="L10" i="51"/>
  <c r="J10" i="51"/>
  <c r="I10" i="51"/>
  <c r="N10" i="51" s="1"/>
  <c r="X30" i="51" l="1"/>
  <c r="Z36" i="51"/>
  <c r="X17" i="51"/>
  <c r="X16" i="51"/>
  <c r="Z21" i="51"/>
  <c r="Y21" i="51" s="1"/>
  <c r="Z26" i="51"/>
  <c r="Y26" i="51" s="1"/>
  <c r="Z11" i="51"/>
  <c r="Y11" i="51" s="1"/>
  <c r="X11" i="51"/>
  <c r="X15" i="51"/>
  <c r="Z32" i="51"/>
  <c r="Y32" i="51" s="1"/>
  <c r="AF50" i="51"/>
  <c r="AE50" i="51" s="1"/>
  <c r="AC50" i="51"/>
  <c r="AF20" i="51"/>
  <c r="AE20" i="51" s="1"/>
  <c r="AC20" i="51"/>
  <c r="AF25" i="51"/>
  <c r="AE25" i="51" s="1"/>
  <c r="AC25" i="51"/>
  <c r="AF30" i="51"/>
  <c r="AE30" i="51" s="1"/>
  <c r="AC30" i="51"/>
  <c r="AF35" i="51"/>
  <c r="AE35" i="51" s="1"/>
  <c r="AC35" i="51"/>
  <c r="AC45" i="51"/>
  <c r="AF45" i="51"/>
  <c r="AE45" i="51" s="1"/>
  <c r="AC15" i="51"/>
  <c r="AF10" i="51"/>
  <c r="AE10" i="51" s="1"/>
  <c r="AC10" i="51"/>
  <c r="Z17" i="51"/>
  <c r="Y17" i="51" s="1"/>
  <c r="Z20" i="51"/>
  <c r="Z25" i="51"/>
  <c r="Z30" i="51"/>
  <c r="Z31" i="51"/>
  <c r="Y31" i="51" s="1"/>
  <c r="Z46" i="51"/>
  <c r="Z50" i="51"/>
  <c r="AB50" i="51" s="1"/>
  <c r="AA50" i="51" s="1"/>
  <c r="AG50" i="51" s="1"/>
  <c r="Z10" i="51"/>
  <c r="Z15" i="51"/>
  <c r="Z16" i="51"/>
  <c r="Y16" i="51" s="1"/>
  <c r="X32" i="51"/>
  <c r="Z35" i="51"/>
  <c r="AF40" i="51"/>
  <c r="AE40" i="51" s="1"/>
  <c r="AG40" i="51" s="1"/>
  <c r="AD16" i="51"/>
  <c r="AC16" i="51" s="1"/>
  <c r="Z45" i="51"/>
  <c r="AB45" i="51" s="1"/>
  <c r="AA45" i="51" s="1"/>
  <c r="AG45" i="51" s="1"/>
  <c r="AB35" i="51" l="1"/>
  <c r="AA35" i="51" s="1"/>
  <c r="AG35" i="51" s="1"/>
  <c r="AB25" i="51"/>
  <c r="AA25" i="51" s="1"/>
  <c r="AG25" i="51" s="1"/>
  <c r="Y25" i="51"/>
  <c r="AB20" i="51"/>
  <c r="AA20" i="51" s="1"/>
  <c r="AG20" i="51" s="1"/>
  <c r="Y20" i="51"/>
  <c r="AB15" i="51"/>
  <c r="AA15" i="51" s="1"/>
  <c r="Y15" i="51"/>
  <c r="AF15" i="51"/>
  <c r="AE15" i="51" s="1"/>
  <c r="Y10" i="51"/>
  <c r="AB10" i="51"/>
  <c r="AA10" i="51" s="1"/>
  <c r="AG10" i="51" s="1"/>
  <c r="AB30" i="51"/>
  <c r="AA30" i="51" s="1"/>
  <c r="AG30" i="51" s="1"/>
  <c r="Y30" i="51"/>
  <c r="AG15" i="51" l="1"/>
  <c r="AD29" i="50" l="1"/>
  <c r="AC29" i="50" s="1"/>
  <c r="Z29" i="50"/>
  <c r="Y29" i="50"/>
  <c r="X29" i="50"/>
  <c r="AD28" i="50"/>
  <c r="AC28" i="50"/>
  <c r="Z28" i="50"/>
  <c r="Y28" i="50" s="1"/>
  <c r="X28" i="50"/>
  <c r="T27" i="50"/>
  <c r="Q27" i="50"/>
  <c r="AD27" i="50" s="1"/>
  <c r="AC27" i="50" s="1"/>
  <c r="T26" i="50"/>
  <c r="Q26" i="50"/>
  <c r="AD26" i="50" s="1"/>
  <c r="AC26" i="50" s="1"/>
  <c r="T25" i="50"/>
  <c r="Q25" i="50"/>
  <c r="M25" i="50"/>
  <c r="L25" i="50"/>
  <c r="J25" i="50"/>
  <c r="Z27" i="50" s="1"/>
  <c r="Y27" i="50" s="1"/>
  <c r="I25" i="50"/>
  <c r="N25" i="50" s="1"/>
  <c r="AD24" i="50"/>
  <c r="AC24" i="50"/>
  <c r="Z24" i="50"/>
  <c r="Y24" i="50" s="1"/>
  <c r="X24" i="50"/>
  <c r="AD23" i="50"/>
  <c r="AC23" i="50"/>
  <c r="Z23" i="50"/>
  <c r="Y23" i="50" s="1"/>
  <c r="X23" i="50"/>
  <c r="AD22" i="50"/>
  <c r="AC22" i="50" s="1"/>
  <c r="X22" i="50"/>
  <c r="T22" i="50"/>
  <c r="Q22" i="50"/>
  <c r="T21" i="50"/>
  <c r="X21" i="50" s="1"/>
  <c r="Q21" i="50"/>
  <c r="T20" i="50"/>
  <c r="Q20" i="50"/>
  <c r="AD20" i="50" s="1"/>
  <c r="M20" i="50"/>
  <c r="AD21" i="50" s="1"/>
  <c r="AC21" i="50" s="1"/>
  <c r="L20" i="50"/>
  <c r="J20" i="50"/>
  <c r="I20" i="50"/>
  <c r="N20" i="50" s="1"/>
  <c r="AD19" i="50"/>
  <c r="AC19" i="50"/>
  <c r="Z19" i="50"/>
  <c r="Y19" i="50" s="1"/>
  <c r="X19" i="50"/>
  <c r="AD18" i="50"/>
  <c r="AC18" i="50" s="1"/>
  <c r="Z18" i="50"/>
  <c r="Y18" i="50" s="1"/>
  <c r="X18" i="50"/>
  <c r="T17" i="50"/>
  <c r="Q17" i="50"/>
  <c r="AD17" i="50" s="1"/>
  <c r="AC17" i="50" s="1"/>
  <c r="T16" i="50"/>
  <c r="Q16" i="50"/>
  <c r="T15" i="50"/>
  <c r="Q15" i="50"/>
  <c r="AD15" i="50" s="1"/>
  <c r="M15" i="50"/>
  <c r="AD16" i="50" s="1"/>
  <c r="AC16" i="50" s="1"/>
  <c r="L15" i="50"/>
  <c r="J15" i="50"/>
  <c r="X15" i="50" s="1"/>
  <c r="I15" i="50"/>
  <c r="N15" i="50" s="1"/>
  <c r="AD14" i="50"/>
  <c r="AC14" i="50" s="1"/>
  <c r="Z14" i="50"/>
  <c r="Y14" i="50"/>
  <c r="X14" i="50"/>
  <c r="AD13" i="50"/>
  <c r="AC13" i="50" s="1"/>
  <c r="Z13" i="50"/>
  <c r="Y13" i="50"/>
  <c r="X13" i="50"/>
  <c r="AD12" i="50"/>
  <c r="AC12" i="50"/>
  <c r="Z12" i="50"/>
  <c r="Y12" i="50" s="1"/>
  <c r="X12" i="50"/>
  <c r="AD11" i="50"/>
  <c r="AC11" i="50"/>
  <c r="Z11" i="50"/>
  <c r="Y11" i="50" s="1"/>
  <c r="X11" i="50"/>
  <c r="T10" i="50"/>
  <c r="Q10" i="50"/>
  <c r="M10" i="50"/>
  <c r="L10" i="50"/>
  <c r="J10" i="50"/>
  <c r="Z10" i="50" s="1"/>
  <c r="I10" i="50"/>
  <c r="N10" i="50" s="1"/>
  <c r="Z17" i="50" l="1"/>
  <c r="Y17" i="50" s="1"/>
  <c r="X10" i="50"/>
  <c r="X25" i="50"/>
  <c r="Z16" i="50"/>
  <c r="Y16" i="50" s="1"/>
  <c r="X16" i="50"/>
  <c r="Z21" i="50"/>
  <c r="Y21" i="50" s="1"/>
  <c r="X20" i="50"/>
  <c r="AC15" i="50"/>
  <c r="AF15" i="50"/>
  <c r="AE15" i="50" s="1"/>
  <c r="AC20" i="50"/>
  <c r="AF20" i="50"/>
  <c r="AE20" i="50" s="1"/>
  <c r="AB10" i="50"/>
  <c r="AA10" i="50" s="1"/>
  <c r="Y10" i="50"/>
  <c r="Z25" i="50"/>
  <c r="AD25" i="50"/>
  <c r="Z26" i="50"/>
  <c r="Y26" i="50" s="1"/>
  <c r="AD10" i="50"/>
  <c r="X27" i="50"/>
  <c r="Z15" i="50"/>
  <c r="Z22" i="50"/>
  <c r="Y22" i="50" s="1"/>
  <c r="X26" i="50"/>
  <c r="X17" i="50"/>
  <c r="Z20" i="50"/>
  <c r="AC25" i="50" l="1"/>
  <c r="AF25" i="50"/>
  <c r="AE25" i="50" s="1"/>
  <c r="Y25" i="50"/>
  <c r="AB25" i="50"/>
  <c r="AA25" i="50" s="1"/>
  <c r="AG25" i="50" s="1"/>
  <c r="Y20" i="50"/>
  <c r="AB20" i="50"/>
  <c r="AA20" i="50" s="1"/>
  <c r="AG20" i="50" s="1"/>
  <c r="AF10" i="50"/>
  <c r="AE10" i="50" s="1"/>
  <c r="AC10" i="50"/>
  <c r="AB15" i="50"/>
  <c r="AA15" i="50" s="1"/>
  <c r="AG15" i="50" s="1"/>
  <c r="Y15" i="50"/>
  <c r="AG10" i="50"/>
  <c r="T34" i="49" l="1"/>
  <c r="Q34" i="49"/>
  <c r="AD34" i="49" s="1"/>
  <c r="AC34" i="49" s="1"/>
  <c r="AD33" i="49"/>
  <c r="AC33" i="49" s="1"/>
  <c r="T33" i="49"/>
  <c r="Q33" i="49"/>
  <c r="T32" i="49"/>
  <c r="Q32" i="49"/>
  <c r="AD32" i="49" s="1"/>
  <c r="AC32" i="49" s="1"/>
  <c r="T31" i="49"/>
  <c r="Q31" i="49"/>
  <c r="AD31" i="49" s="1"/>
  <c r="AC31" i="49" s="1"/>
  <c r="T30" i="49"/>
  <c r="Q30" i="49"/>
  <c r="AD30" i="49" s="1"/>
  <c r="M30" i="49"/>
  <c r="L30" i="49"/>
  <c r="J30" i="49"/>
  <c r="Z32" i="49" s="1"/>
  <c r="Y32" i="49" s="1"/>
  <c r="I30" i="49"/>
  <c r="N30" i="49" s="1"/>
  <c r="AD29" i="49"/>
  <c r="AC29" i="49" s="1"/>
  <c r="Z29" i="49"/>
  <c r="Y29" i="49" s="1"/>
  <c r="X29" i="49"/>
  <c r="AD28" i="49"/>
  <c r="AC28" i="49"/>
  <c r="Z28" i="49"/>
  <c r="Y28" i="49"/>
  <c r="X28" i="49"/>
  <c r="AD27" i="49"/>
  <c r="AC27" i="49" s="1"/>
  <c r="Z27" i="49"/>
  <c r="Y27" i="49" s="1"/>
  <c r="X27" i="49"/>
  <c r="T26" i="49"/>
  <c r="Q26" i="49"/>
  <c r="AD26" i="49" s="1"/>
  <c r="AC26" i="49" s="1"/>
  <c r="T25" i="49"/>
  <c r="Q25" i="49"/>
  <c r="X25" i="49" s="1"/>
  <c r="M25" i="49"/>
  <c r="L25" i="49"/>
  <c r="J25" i="49"/>
  <c r="I25" i="49"/>
  <c r="N25" i="49" s="1"/>
  <c r="AD24" i="49"/>
  <c r="AC24" i="49"/>
  <c r="Z24" i="49"/>
  <c r="Y24" i="49"/>
  <c r="X24" i="49"/>
  <c r="AD23" i="49"/>
  <c r="AC23" i="49" s="1"/>
  <c r="Z23" i="49"/>
  <c r="Y23" i="49" s="1"/>
  <c r="X23" i="49"/>
  <c r="AD22" i="49"/>
  <c r="AC22" i="49"/>
  <c r="Z22" i="49"/>
  <c r="Y22" i="49"/>
  <c r="X22" i="49"/>
  <c r="T21" i="49"/>
  <c r="Q21" i="49"/>
  <c r="X20" i="49"/>
  <c r="T20" i="49"/>
  <c r="Q20" i="49"/>
  <c r="AD20" i="49" s="1"/>
  <c r="M20" i="49"/>
  <c r="AD21" i="49" s="1"/>
  <c r="AC21" i="49" s="1"/>
  <c r="L20" i="49"/>
  <c r="J20" i="49"/>
  <c r="I20" i="49"/>
  <c r="N20" i="49" s="1"/>
  <c r="AD19" i="49"/>
  <c r="AC19" i="49" s="1"/>
  <c r="Z19" i="49"/>
  <c r="Y19" i="49" s="1"/>
  <c r="X19" i="49"/>
  <c r="AD18" i="49"/>
  <c r="AC18" i="49"/>
  <c r="Z18" i="49"/>
  <c r="Y18" i="49" s="1"/>
  <c r="X18" i="49"/>
  <c r="AD17" i="49"/>
  <c r="AC17" i="49" s="1"/>
  <c r="Z17" i="49"/>
  <c r="Y17" i="49" s="1"/>
  <c r="X17" i="49"/>
  <c r="T16" i="49"/>
  <c r="Q16" i="49"/>
  <c r="AD16" i="49" s="1"/>
  <c r="AC16" i="49" s="1"/>
  <c r="T15" i="49"/>
  <c r="Q15" i="49"/>
  <c r="AD15" i="49" s="1"/>
  <c r="M15" i="49"/>
  <c r="L15" i="49"/>
  <c r="J15" i="49"/>
  <c r="Z16" i="49" s="1"/>
  <c r="Y16" i="49" s="1"/>
  <c r="I15" i="49"/>
  <c r="N15" i="49" s="1"/>
  <c r="AD14" i="49"/>
  <c r="AC14" i="49"/>
  <c r="Z14" i="49"/>
  <c r="Y14" i="49" s="1"/>
  <c r="X14" i="49"/>
  <c r="AD13" i="49"/>
  <c r="AC13" i="49" s="1"/>
  <c r="Z13" i="49"/>
  <c r="Y13" i="49" s="1"/>
  <c r="X13" i="49"/>
  <c r="AD12" i="49"/>
  <c r="AC12" i="49"/>
  <c r="Z12" i="49"/>
  <c r="Y12" i="49"/>
  <c r="X12" i="49"/>
  <c r="AD11" i="49"/>
  <c r="AC11" i="49" s="1"/>
  <c r="Z11" i="49"/>
  <c r="Y11" i="49" s="1"/>
  <c r="X11" i="49"/>
  <c r="T10" i="49"/>
  <c r="Q10" i="49"/>
  <c r="AD10" i="49" s="1"/>
  <c r="M10" i="49"/>
  <c r="L10" i="49"/>
  <c r="J10" i="49"/>
  <c r="Z10" i="49" s="1"/>
  <c r="I10" i="49"/>
  <c r="N10" i="49" s="1"/>
  <c r="Z26" i="49" l="1"/>
  <c r="Y26" i="49" s="1"/>
  <c r="X10" i="49"/>
  <c r="Z21" i="49"/>
  <c r="Y21" i="49" s="1"/>
  <c r="X21" i="49"/>
  <c r="AC15" i="49"/>
  <c r="AF15" i="49"/>
  <c r="AE15" i="49" s="1"/>
  <c r="AC30" i="49"/>
  <c r="AF30" i="49"/>
  <c r="AE30" i="49" s="1"/>
  <c r="AF10" i="49"/>
  <c r="AE10" i="49" s="1"/>
  <c r="AC10" i="49"/>
  <c r="AB10" i="49"/>
  <c r="AA10" i="49" s="1"/>
  <c r="AG10" i="49" s="1"/>
  <c r="Y10" i="49"/>
  <c r="AF20" i="49"/>
  <c r="AE20" i="49" s="1"/>
  <c r="AC20" i="49"/>
  <c r="X15" i="49"/>
  <c r="X16" i="49"/>
  <c r="Z25" i="49"/>
  <c r="AD25" i="49"/>
  <c r="X32" i="49"/>
  <c r="Z34" i="49"/>
  <c r="Y34" i="49" s="1"/>
  <c r="Z31" i="49"/>
  <c r="Y31" i="49" s="1"/>
  <c r="X33" i="49"/>
  <c r="Z20" i="49"/>
  <c r="X30" i="49"/>
  <c r="X31" i="49"/>
  <c r="Z33" i="49"/>
  <c r="Y33" i="49" s="1"/>
  <c r="Z30" i="49"/>
  <c r="Z15" i="49"/>
  <c r="X26" i="49"/>
  <c r="X34" i="49"/>
  <c r="Y30" i="49" l="1"/>
  <c r="AB30" i="49"/>
  <c r="AA30" i="49" s="1"/>
  <c r="AG30" i="49" s="1"/>
  <c r="AB20" i="49"/>
  <c r="AA20" i="49" s="1"/>
  <c r="AG20" i="49" s="1"/>
  <c r="Y20" i="49"/>
  <c r="Y15" i="49"/>
  <c r="AB15" i="49"/>
  <c r="AA15" i="49" s="1"/>
  <c r="AG15" i="49" s="1"/>
  <c r="AF25" i="49"/>
  <c r="AE25" i="49" s="1"/>
  <c r="AC25" i="49"/>
  <c r="AB25" i="49"/>
  <c r="AA25" i="49" s="1"/>
  <c r="Y25" i="49"/>
  <c r="AG25" i="49" l="1"/>
  <c r="T10" i="45" l="1"/>
  <c r="Q10" i="45"/>
  <c r="AD19" i="48" l="1"/>
  <c r="AC19" i="48" s="1"/>
  <c r="Y19" i="48"/>
  <c r="X19" i="48"/>
  <c r="AD18" i="48"/>
  <c r="AC18" i="48" s="1"/>
  <c r="Y18" i="48"/>
  <c r="X18" i="48"/>
  <c r="T17" i="48"/>
  <c r="Q17" i="48"/>
  <c r="AD17" i="48" s="1"/>
  <c r="AC17" i="48" s="1"/>
  <c r="AD16" i="48"/>
  <c r="AC16" i="48" s="1"/>
  <c r="Y16" i="48"/>
  <c r="X16" i="48"/>
  <c r="T15" i="48"/>
  <c r="Q15" i="48"/>
  <c r="M15" i="48"/>
  <c r="L15" i="48"/>
  <c r="J15" i="48"/>
  <c r="Z17" i="48" s="1"/>
  <c r="Y17" i="48" s="1"/>
  <c r="I15" i="48"/>
  <c r="N15" i="48" s="1"/>
  <c r="AD14" i="48"/>
  <c r="AC14" i="48"/>
  <c r="Z14" i="48"/>
  <c r="Y14" i="48" s="1"/>
  <c r="X14" i="48"/>
  <c r="AD13" i="48"/>
  <c r="AC13" i="48" s="1"/>
  <c r="Z13" i="48"/>
  <c r="Y13" i="48" s="1"/>
  <c r="X13" i="48"/>
  <c r="AD12" i="48"/>
  <c r="AC12" i="48"/>
  <c r="Z12" i="48"/>
  <c r="Y12" i="48" s="1"/>
  <c r="X12" i="48"/>
  <c r="T11" i="48"/>
  <c r="Q11" i="48"/>
  <c r="AD11" i="48" s="1"/>
  <c r="AC11" i="48" s="1"/>
  <c r="T10" i="48"/>
  <c r="Q10" i="48"/>
  <c r="AD10" i="48" s="1"/>
  <c r="M10" i="48"/>
  <c r="L10" i="48"/>
  <c r="J10" i="48"/>
  <c r="I10" i="48"/>
  <c r="N10" i="48" s="1"/>
  <c r="Z11" i="48" l="1"/>
  <c r="Y11" i="48" s="1"/>
  <c r="X15" i="48"/>
  <c r="AC10" i="48"/>
  <c r="AF10" i="48"/>
  <c r="AE10" i="48" s="1"/>
  <c r="X10" i="48"/>
  <c r="X11" i="48"/>
  <c r="Z15" i="48"/>
  <c r="AD15" i="48"/>
  <c r="Z10" i="48"/>
  <c r="X17" i="48"/>
  <c r="Y10" i="48" l="1"/>
  <c r="AB10" i="48"/>
  <c r="AA10" i="48" s="1"/>
  <c r="AG10" i="48" s="1"/>
  <c r="AF15" i="48"/>
  <c r="AE15" i="48" s="1"/>
  <c r="AC15" i="48"/>
  <c r="AB15" i="48"/>
  <c r="AA15" i="48" s="1"/>
  <c r="Y15" i="48"/>
  <c r="AG15" i="48" l="1"/>
  <c r="T21" i="45" l="1"/>
  <c r="T20" i="45"/>
  <c r="T16" i="45"/>
  <c r="T15" i="45"/>
  <c r="Z15" i="45" s="1"/>
  <c r="J15" i="45"/>
  <c r="J20" i="45"/>
  <c r="Z21" i="45" s="1"/>
  <c r="I15" i="45"/>
  <c r="N15" i="45" s="1"/>
  <c r="I20" i="45"/>
  <c r="N20" i="45" s="1"/>
  <c r="AD14" i="45"/>
  <c r="AC14" i="45" s="1"/>
  <c r="AD13" i="45"/>
  <c r="AC13" i="45" s="1"/>
  <c r="AD12" i="45"/>
  <c r="AC12" i="45" s="1"/>
  <c r="AD11" i="45"/>
  <c r="AC11" i="45" s="1"/>
  <c r="AD10" i="45"/>
  <c r="AC10" i="45" s="1"/>
  <c r="AB10" i="45"/>
  <c r="AA10" i="45" s="1"/>
  <c r="J10" i="45"/>
  <c r="I10" i="45"/>
  <c r="N10" i="45" s="1"/>
  <c r="Z16" i="45" l="1"/>
  <c r="AB15" i="45" s="1"/>
  <c r="AA15" i="45" s="1"/>
  <c r="Z20" i="45"/>
  <c r="AF10" i="45"/>
  <c r="AE10" i="45" s="1"/>
  <c r="AG10" i="45" s="1"/>
  <c r="T37" i="47" l="1"/>
  <c r="Q37" i="47"/>
  <c r="AD37" i="47" s="1"/>
  <c r="T36" i="47"/>
  <c r="Q36" i="47"/>
  <c r="AD36" i="47" s="1"/>
  <c r="AD35" i="47"/>
  <c r="T35" i="47"/>
  <c r="Q35" i="47"/>
  <c r="M35" i="47"/>
  <c r="L35" i="47"/>
  <c r="J35" i="47"/>
  <c r="I35" i="47"/>
  <c r="N35" i="47" s="1"/>
  <c r="AD34" i="47"/>
  <c r="AC34" i="47"/>
  <c r="Y34" i="47"/>
  <c r="X34" i="47"/>
  <c r="AD33" i="47"/>
  <c r="AC33" i="47"/>
  <c r="Y33" i="47"/>
  <c r="X33" i="47"/>
  <c r="T32" i="47"/>
  <c r="X32" i="47" s="1"/>
  <c r="Q32" i="47"/>
  <c r="T31" i="47"/>
  <c r="Q31" i="47"/>
  <c r="AD31" i="47" s="1"/>
  <c r="AC31" i="47" s="1"/>
  <c r="T30" i="47"/>
  <c r="Q30" i="47"/>
  <c r="AD30" i="47" s="1"/>
  <c r="M30" i="47"/>
  <c r="L30" i="47"/>
  <c r="J30" i="47"/>
  <c r="I30" i="47"/>
  <c r="N30" i="47" s="1"/>
  <c r="AD29" i="47"/>
  <c r="AC29" i="47"/>
  <c r="Z29" i="47"/>
  <c r="Y29" i="47" s="1"/>
  <c r="X29" i="47"/>
  <c r="AD28" i="47"/>
  <c r="AC28" i="47"/>
  <c r="Z28" i="47"/>
  <c r="Y28" i="47"/>
  <c r="X28" i="47"/>
  <c r="AD27" i="47"/>
  <c r="AC27" i="47" s="1"/>
  <c r="T27" i="47"/>
  <c r="Q27" i="47"/>
  <c r="T26" i="47"/>
  <c r="Q26" i="47"/>
  <c r="T25" i="47"/>
  <c r="Q25" i="47"/>
  <c r="AD25" i="47" s="1"/>
  <c r="M25" i="47"/>
  <c r="AD32" i="47" s="1"/>
  <c r="AC32" i="47" s="1"/>
  <c r="L25" i="47"/>
  <c r="J25" i="47"/>
  <c r="I25" i="47"/>
  <c r="N25" i="47" s="1"/>
  <c r="AD24" i="47"/>
  <c r="AC24" i="47"/>
  <c r="Z24" i="47"/>
  <c r="Y24" i="47" s="1"/>
  <c r="X24" i="47"/>
  <c r="AD23" i="47"/>
  <c r="AC23" i="47" s="1"/>
  <c r="Z23" i="47"/>
  <c r="Y23" i="47"/>
  <c r="X23" i="47"/>
  <c r="T22" i="47"/>
  <c r="Q22" i="47"/>
  <c r="AD22" i="47" s="1"/>
  <c r="AC22" i="47" s="1"/>
  <c r="T21" i="47"/>
  <c r="Q21" i="47"/>
  <c r="X20" i="47"/>
  <c r="T20" i="47"/>
  <c r="Q20" i="47"/>
  <c r="M20" i="47"/>
  <c r="AD21" i="47" s="1"/>
  <c r="AC21" i="47" s="1"/>
  <c r="L20" i="47"/>
  <c r="J20" i="47"/>
  <c r="Z21" i="47" s="1"/>
  <c r="Y21" i="47" s="1"/>
  <c r="I20" i="47"/>
  <c r="N20" i="47" s="1"/>
  <c r="AD19" i="47"/>
  <c r="AC19" i="47" s="1"/>
  <c r="Z19" i="47"/>
  <c r="Y19" i="47" s="1"/>
  <c r="X19" i="47"/>
  <c r="T18" i="47"/>
  <c r="Q18" i="47"/>
  <c r="AD18" i="47" s="1"/>
  <c r="AC18" i="47" s="1"/>
  <c r="AD17" i="47"/>
  <c r="AC17" i="47" s="1"/>
  <c r="X17" i="47"/>
  <c r="T17" i="47"/>
  <c r="Q17" i="47"/>
  <c r="T16" i="47"/>
  <c r="Q16" i="47"/>
  <c r="T15" i="47"/>
  <c r="Q15" i="47"/>
  <c r="AD15" i="47" s="1"/>
  <c r="M15" i="47"/>
  <c r="AD16" i="47" s="1"/>
  <c r="AC16" i="47" s="1"/>
  <c r="L15" i="47"/>
  <c r="J15" i="47"/>
  <c r="Z16" i="47" s="1"/>
  <c r="Y16" i="47" s="1"/>
  <c r="I15" i="47"/>
  <c r="N15" i="47" s="1"/>
  <c r="AD14" i="47"/>
  <c r="AC14" i="47"/>
  <c r="Z14" i="47"/>
  <c r="Y14" i="47" s="1"/>
  <c r="X14" i="47"/>
  <c r="AD13" i="47"/>
  <c r="AC13" i="47" s="1"/>
  <c r="T13" i="47"/>
  <c r="Q13" i="47"/>
  <c r="AD12" i="47"/>
  <c r="AC12" i="47"/>
  <c r="T12" i="47"/>
  <c r="Q12" i="47"/>
  <c r="T11" i="47"/>
  <c r="Q11" i="47"/>
  <c r="AD11" i="47" s="1"/>
  <c r="AC11" i="47" s="1"/>
  <c r="T10" i="47"/>
  <c r="Q10" i="47"/>
  <c r="M10" i="47"/>
  <c r="L10" i="47"/>
  <c r="J10" i="47"/>
  <c r="Z12" i="47" s="1"/>
  <c r="Y12" i="47" s="1"/>
  <c r="I10" i="47"/>
  <c r="N10" i="47" s="1"/>
  <c r="X16" i="47" l="1"/>
  <c r="Z18" i="47"/>
  <c r="Y18" i="47" s="1"/>
  <c r="Z32" i="47"/>
  <c r="Y32" i="47" s="1"/>
  <c r="X25" i="47"/>
  <c r="AD20" i="47"/>
  <c r="X27" i="47"/>
  <c r="Z31" i="47"/>
  <c r="Y31" i="47" s="1"/>
  <c r="X10" i="47"/>
  <c r="X15" i="47"/>
  <c r="X21" i="47"/>
  <c r="Z22" i="47"/>
  <c r="Y22" i="47" s="1"/>
  <c r="X26" i="47"/>
  <c r="Z30" i="47"/>
  <c r="Y30" i="47" s="1"/>
  <c r="AC20" i="47"/>
  <c r="AF20" i="47"/>
  <c r="AE20" i="47" s="1"/>
  <c r="AC25" i="47"/>
  <c r="AC30" i="47"/>
  <c r="AF30" i="47"/>
  <c r="AE30" i="47" s="1"/>
  <c r="AF15" i="47"/>
  <c r="AE15" i="47" s="1"/>
  <c r="AC15" i="47"/>
  <c r="AF35" i="47"/>
  <c r="AE35" i="47" s="1"/>
  <c r="X13" i="47"/>
  <c r="AD26" i="47"/>
  <c r="AC26" i="47" s="1"/>
  <c r="Z35" i="47"/>
  <c r="Z10" i="47"/>
  <c r="AD10" i="47"/>
  <c r="X11" i="47"/>
  <c r="Z13" i="47"/>
  <c r="Y13" i="47" s="1"/>
  <c r="Z17" i="47"/>
  <c r="Y17" i="47" s="1"/>
  <c r="Z20" i="47"/>
  <c r="Z27" i="47"/>
  <c r="Y27" i="47" s="1"/>
  <c r="X30" i="47"/>
  <c r="X31" i="47"/>
  <c r="Z36" i="47"/>
  <c r="Z37" i="47"/>
  <c r="Z11" i="47"/>
  <c r="Y11" i="47" s="1"/>
  <c r="X12" i="47"/>
  <c r="Z15" i="47"/>
  <c r="X18" i="47"/>
  <c r="X22" i="47"/>
  <c r="Z25" i="47"/>
  <c r="Z26" i="47"/>
  <c r="Y26" i="47" s="1"/>
  <c r="AB30" i="47" l="1"/>
  <c r="AA30" i="47" s="1"/>
  <c r="AG30" i="47" s="1"/>
  <c r="AF25" i="47"/>
  <c r="AE25" i="47" s="1"/>
  <c r="AB35" i="47"/>
  <c r="AA35" i="47" s="1"/>
  <c r="AG35" i="47" s="1"/>
  <c r="Y25" i="47"/>
  <c r="AB25" i="47"/>
  <c r="AA25" i="47" s="1"/>
  <c r="AG25" i="47" s="1"/>
  <c r="AB20" i="47"/>
  <c r="AA20" i="47" s="1"/>
  <c r="AG20" i="47" s="1"/>
  <c r="Y20" i="47"/>
  <c r="AC10" i="47"/>
  <c r="AF10" i="47"/>
  <c r="AE10" i="47" s="1"/>
  <c r="Y15" i="47"/>
  <c r="AB15" i="47"/>
  <c r="AA15" i="47" s="1"/>
  <c r="AG15" i="47" s="1"/>
  <c r="Y10" i="47"/>
  <c r="AB10" i="47"/>
  <c r="AA10" i="47" s="1"/>
  <c r="AG10" i="47" s="1"/>
  <c r="AD24" i="45" l="1"/>
  <c r="AC24" i="45" s="1"/>
  <c r="Y24" i="45"/>
  <c r="X24" i="45"/>
  <c r="AD23" i="45"/>
  <c r="AC23" i="45" s="1"/>
  <c r="Y23" i="45"/>
  <c r="X23" i="45"/>
  <c r="AD22" i="45"/>
  <c r="AC22" i="45" s="1"/>
  <c r="Y22" i="45"/>
  <c r="X22" i="45"/>
  <c r="Q21" i="45"/>
  <c r="Q20" i="45"/>
  <c r="AD20" i="45" s="1"/>
  <c r="M20" i="45"/>
  <c r="AD21" i="45" s="1"/>
  <c r="AC21" i="45" s="1"/>
  <c r="L20" i="45"/>
  <c r="AD19" i="45"/>
  <c r="AC19" i="45" s="1"/>
  <c r="Y19" i="45"/>
  <c r="X19" i="45"/>
  <c r="AD18" i="45"/>
  <c r="AC18" i="45" s="1"/>
  <c r="Y18" i="45"/>
  <c r="X18" i="45"/>
  <c r="AD17" i="45"/>
  <c r="AC17" i="45" s="1"/>
  <c r="Y17" i="45"/>
  <c r="X17" i="45"/>
  <c r="Q16" i="45"/>
  <c r="AD16" i="45" s="1"/>
  <c r="AC16" i="45" s="1"/>
  <c r="Q15" i="45"/>
  <c r="AD15" i="45" s="1"/>
  <c r="M15" i="45"/>
  <c r="L15" i="45"/>
  <c r="Y14" i="45"/>
  <c r="X14" i="45"/>
  <c r="Y13" i="45"/>
  <c r="X13" i="45"/>
  <c r="Y12" i="45"/>
  <c r="X12" i="45"/>
  <c r="Y11" i="45"/>
  <c r="X11" i="45"/>
  <c r="M10" i="45"/>
  <c r="L10" i="45"/>
  <c r="Y21" i="45" l="1"/>
  <c r="X10" i="45"/>
  <c r="X20" i="45"/>
  <c r="Y16" i="45"/>
  <c r="X21" i="45"/>
  <c r="AF20" i="45"/>
  <c r="AE20" i="45" s="1"/>
  <c r="AC20" i="45"/>
  <c r="AC15" i="45"/>
  <c r="AF15" i="45"/>
  <c r="AE15" i="45" s="1"/>
  <c r="AG15" i="45" s="1"/>
  <c r="Y10" i="45"/>
  <c r="X15" i="45"/>
  <c r="X16" i="45"/>
  <c r="Y20" i="45" l="1"/>
  <c r="AB20" i="45"/>
  <c r="Y15" i="45"/>
  <c r="AA20" i="45" l="1"/>
  <c r="AG20" i="45" s="1"/>
  <c r="AD34" i="42" l="1"/>
  <c r="AC34" i="42" s="1"/>
  <c r="Z34" i="42"/>
  <c r="Y34" i="42" s="1"/>
  <c r="X34" i="42"/>
  <c r="AD33" i="42"/>
  <c r="AC33" i="42"/>
  <c r="Z33" i="42"/>
  <c r="Y33" i="42" s="1"/>
  <c r="X33" i="42"/>
  <c r="T32" i="42"/>
  <c r="Q32" i="42"/>
  <c r="AD32" i="42" s="1"/>
  <c r="AC32" i="42" s="1"/>
  <c r="T31" i="42"/>
  <c r="Q31" i="42"/>
  <c r="AD31" i="42" s="1"/>
  <c r="AC31" i="42" s="1"/>
  <c r="T30" i="42"/>
  <c r="Q30" i="42"/>
  <c r="AD30" i="42" s="1"/>
  <c r="M30" i="42"/>
  <c r="L30" i="42"/>
  <c r="J30" i="42"/>
  <c r="Z32" i="42" s="1"/>
  <c r="Y32" i="42" s="1"/>
  <c r="I30" i="42"/>
  <c r="N30" i="42" s="1"/>
  <c r="AD29" i="42"/>
  <c r="AC29" i="42"/>
  <c r="Z29" i="42"/>
  <c r="Y29" i="42" s="1"/>
  <c r="X29" i="42"/>
  <c r="AD28" i="42"/>
  <c r="AC28" i="42"/>
  <c r="Z28" i="42"/>
  <c r="Y28" i="42" s="1"/>
  <c r="X28" i="42"/>
  <c r="AD27" i="42"/>
  <c r="AC27" i="42" s="1"/>
  <c r="Z27" i="42"/>
  <c r="Y27" i="42" s="1"/>
  <c r="X27" i="42"/>
  <c r="AD26" i="42"/>
  <c r="AC26" i="42" s="1"/>
  <c r="Z26" i="42"/>
  <c r="Y26" i="42" s="1"/>
  <c r="X26" i="42"/>
  <c r="T25" i="42"/>
  <c r="Q25" i="42"/>
  <c r="AD25" i="42" s="1"/>
  <c r="M25" i="42"/>
  <c r="L25" i="42"/>
  <c r="J25" i="42"/>
  <c r="I25" i="42"/>
  <c r="N25" i="42" s="1"/>
  <c r="AD24" i="42"/>
  <c r="AC24" i="42"/>
  <c r="Z24" i="42"/>
  <c r="Y24" i="42" s="1"/>
  <c r="X24" i="42"/>
  <c r="AD23" i="42"/>
  <c r="AC23" i="42" s="1"/>
  <c r="Z23" i="42"/>
  <c r="Y23" i="42"/>
  <c r="X23" i="42"/>
  <c r="AD22" i="42"/>
  <c r="AC22" i="42"/>
  <c r="Z22" i="42"/>
  <c r="Y22" i="42" s="1"/>
  <c r="X22" i="42"/>
  <c r="AD21" i="42"/>
  <c r="AC21" i="42"/>
  <c r="Z21" i="42"/>
  <c r="Y21" i="42" s="1"/>
  <c r="X21" i="42"/>
  <c r="X20" i="42"/>
  <c r="T20" i="42"/>
  <c r="Q20" i="42"/>
  <c r="M20" i="42"/>
  <c r="L20" i="42"/>
  <c r="J20" i="42"/>
  <c r="Z20" i="42" s="1"/>
  <c r="I20" i="42"/>
  <c r="N20" i="42" s="1"/>
  <c r="AD19" i="42"/>
  <c r="AC19" i="42" s="1"/>
  <c r="Z19" i="42"/>
  <c r="Y19" i="42"/>
  <c r="X19" i="42"/>
  <c r="AD18" i="42"/>
  <c r="AC18" i="42" s="1"/>
  <c r="Z18" i="42"/>
  <c r="Y18" i="42"/>
  <c r="X18" i="42"/>
  <c r="AD17" i="42"/>
  <c r="AC17" i="42"/>
  <c r="Z17" i="42"/>
  <c r="Y17" i="42" s="1"/>
  <c r="X17" i="42"/>
  <c r="AD16" i="42"/>
  <c r="AC16" i="42"/>
  <c r="Z16" i="42"/>
  <c r="Y16" i="42" s="1"/>
  <c r="X16" i="42"/>
  <c r="T15" i="42"/>
  <c r="Q15" i="42"/>
  <c r="M15" i="42"/>
  <c r="L15" i="42"/>
  <c r="J15" i="42"/>
  <c r="Z15" i="42" s="1"/>
  <c r="I15" i="42"/>
  <c r="N15" i="42" s="1"/>
  <c r="AD14" i="42"/>
  <c r="AC14" i="42" s="1"/>
  <c r="Z14" i="42"/>
  <c r="Y14" i="42" s="1"/>
  <c r="X14" i="42"/>
  <c r="T13" i="42"/>
  <c r="Q13" i="42"/>
  <c r="AD13" i="42" s="1"/>
  <c r="AC13" i="42" s="1"/>
  <c r="T12" i="42"/>
  <c r="Q12" i="42"/>
  <c r="AD12" i="42" s="1"/>
  <c r="AC12" i="42" s="1"/>
  <c r="T11" i="42"/>
  <c r="Q11" i="42"/>
  <c r="X10" i="42"/>
  <c r="T10" i="42"/>
  <c r="Q10" i="42"/>
  <c r="AD10" i="42" s="1"/>
  <c r="M10" i="42"/>
  <c r="AD11" i="42" s="1"/>
  <c r="AC11" i="42" s="1"/>
  <c r="L10" i="42"/>
  <c r="J10" i="42"/>
  <c r="I10" i="42"/>
  <c r="N10" i="42" s="1"/>
  <c r="Z25" i="42" l="1"/>
  <c r="Z13" i="42"/>
  <c r="Y13" i="42" s="1"/>
  <c r="AD20" i="42"/>
  <c r="X25" i="42"/>
  <c r="Z11" i="42"/>
  <c r="Y11" i="42" s="1"/>
  <c r="X11" i="42"/>
  <c r="Z12" i="42"/>
  <c r="Y12" i="42" s="1"/>
  <c r="X15" i="42"/>
  <c r="AC25" i="42"/>
  <c r="AF25" i="42"/>
  <c r="AE25" i="42" s="1"/>
  <c r="AC10" i="42"/>
  <c r="AF10" i="42"/>
  <c r="AE10" i="42" s="1"/>
  <c r="Y20" i="42"/>
  <c r="AB20" i="42"/>
  <c r="AA20" i="42" s="1"/>
  <c r="Y25" i="42"/>
  <c r="AB25" i="42"/>
  <c r="AA25" i="42" s="1"/>
  <c r="AG25" i="42" s="1"/>
  <c r="AC30" i="42"/>
  <c r="AF30" i="42"/>
  <c r="AE30" i="42" s="1"/>
  <c r="AF20" i="42"/>
  <c r="AE20" i="42" s="1"/>
  <c r="AC20" i="42"/>
  <c r="AB15" i="42"/>
  <c r="AA15" i="42" s="1"/>
  <c r="Y15" i="42"/>
  <c r="AD15" i="42"/>
  <c r="X32" i="42"/>
  <c r="Z10" i="42"/>
  <c r="X13" i="42"/>
  <c r="X30" i="42"/>
  <c r="X31" i="42"/>
  <c r="Z30" i="42"/>
  <c r="Z31" i="42"/>
  <c r="Y31" i="42" s="1"/>
  <c r="X12" i="42"/>
  <c r="AG20" i="42" l="1"/>
  <c r="AF15" i="42"/>
  <c r="AE15" i="42" s="1"/>
  <c r="AG15" i="42" s="1"/>
  <c r="AC15" i="42"/>
  <c r="Y30" i="42"/>
  <c r="AB30" i="42"/>
  <c r="AA30" i="42" s="1"/>
  <c r="AG30" i="42" s="1"/>
  <c r="AB10" i="42"/>
  <c r="AA10" i="42" s="1"/>
  <c r="AG10" i="42" s="1"/>
  <c r="Y10" i="42"/>
  <c r="AD29" i="41" l="1"/>
  <c r="AC29" i="41" s="1"/>
  <c r="Z29" i="41"/>
  <c r="Y29" i="41" s="1"/>
  <c r="X29" i="41"/>
  <c r="AD28" i="41"/>
  <c r="AC28" i="41"/>
  <c r="Z28" i="41"/>
  <c r="Y28" i="41" s="1"/>
  <c r="X28" i="41"/>
  <c r="AD27" i="41"/>
  <c r="AC27" i="41"/>
  <c r="Z27" i="41"/>
  <c r="Y27" i="41" s="1"/>
  <c r="X27" i="41"/>
  <c r="AD26" i="41"/>
  <c r="AC26" i="41" s="1"/>
  <c r="Z26" i="41"/>
  <c r="Y26" i="41"/>
  <c r="X26" i="41"/>
  <c r="T25" i="41"/>
  <c r="Q25" i="41"/>
  <c r="AD25" i="41" s="1"/>
  <c r="M25" i="41"/>
  <c r="L25" i="41"/>
  <c r="J25" i="41"/>
  <c r="I25" i="41"/>
  <c r="N25" i="41" s="1"/>
  <c r="AD24" i="41"/>
  <c r="AC24" i="41"/>
  <c r="Z24" i="41"/>
  <c r="Y24" i="41" s="1"/>
  <c r="X24" i="41"/>
  <c r="AD23" i="41"/>
  <c r="AC23" i="41"/>
  <c r="Z23" i="41"/>
  <c r="Y23" i="41" s="1"/>
  <c r="X23" i="41"/>
  <c r="AD22" i="41"/>
  <c r="AC22" i="41" s="1"/>
  <c r="Z22" i="41"/>
  <c r="Y22" i="41" s="1"/>
  <c r="X22" i="41"/>
  <c r="AD21" i="41"/>
  <c r="AC21" i="41"/>
  <c r="Z21" i="41"/>
  <c r="Y21" i="41" s="1"/>
  <c r="X21" i="41"/>
  <c r="T20" i="41"/>
  <c r="Q20" i="41"/>
  <c r="AD20" i="41" s="1"/>
  <c r="M20" i="41"/>
  <c r="L20" i="41"/>
  <c r="J20" i="41"/>
  <c r="Z20" i="41" s="1"/>
  <c r="I20" i="41"/>
  <c r="N20" i="41" s="1"/>
  <c r="AD19" i="41"/>
  <c r="AC19" i="41"/>
  <c r="Z19" i="41"/>
  <c r="Y19" i="41" s="1"/>
  <c r="X19" i="41"/>
  <c r="AD18" i="41"/>
  <c r="AC18" i="41" s="1"/>
  <c r="Z18" i="41"/>
  <c r="Y18" i="41" s="1"/>
  <c r="X18" i="41"/>
  <c r="AD17" i="41"/>
  <c r="AC17" i="41"/>
  <c r="Z17" i="41"/>
  <c r="Y17" i="41" s="1"/>
  <c r="X17" i="41"/>
  <c r="T16" i="41"/>
  <c r="Q16" i="41"/>
  <c r="AD16" i="41" s="1"/>
  <c r="AC16" i="41" s="1"/>
  <c r="T15" i="41"/>
  <c r="Q15" i="41"/>
  <c r="M15" i="41"/>
  <c r="L15" i="41"/>
  <c r="J15" i="41"/>
  <c r="I15" i="41"/>
  <c r="N15" i="41" s="1"/>
  <c r="AD14" i="41"/>
  <c r="AC14" i="41"/>
  <c r="Z14" i="41"/>
  <c r="Y14" i="41" s="1"/>
  <c r="X14" i="41"/>
  <c r="AD13" i="41"/>
  <c r="AC13" i="41"/>
  <c r="Z13" i="41"/>
  <c r="Y13" i="41" s="1"/>
  <c r="X13" i="41"/>
  <c r="AD12" i="41"/>
  <c r="AC12" i="41" s="1"/>
  <c r="Z12" i="41"/>
  <c r="Y12" i="41" s="1"/>
  <c r="X12" i="41"/>
  <c r="T11" i="41"/>
  <c r="Q11" i="41"/>
  <c r="AD11" i="41" s="1"/>
  <c r="AC11" i="41" s="1"/>
  <c r="T10" i="41"/>
  <c r="Q10" i="41"/>
  <c r="M10" i="41"/>
  <c r="L10" i="41"/>
  <c r="J10" i="41"/>
  <c r="I10" i="41"/>
  <c r="N10" i="41" s="1"/>
  <c r="Z25" i="41" l="1"/>
  <c r="Y25" i="41" s="1"/>
  <c r="X10" i="41"/>
  <c r="Z16" i="41"/>
  <c r="Y16" i="41" s="1"/>
  <c r="X20" i="41"/>
  <c r="Z11" i="41"/>
  <c r="Y11" i="41" s="1"/>
  <c r="X15" i="41"/>
  <c r="AC20" i="41"/>
  <c r="AF20" i="41"/>
  <c r="AE20" i="41" s="1"/>
  <c r="AC25" i="41"/>
  <c r="AF25" i="41"/>
  <c r="AE25" i="41" s="1"/>
  <c r="Y20" i="41"/>
  <c r="AB20" i="41"/>
  <c r="AA20" i="41" s="1"/>
  <c r="AG20" i="41" s="1"/>
  <c r="X16" i="41"/>
  <c r="X25" i="41"/>
  <c r="AB25" i="41"/>
  <c r="AA25" i="41" s="1"/>
  <c r="Z15" i="41"/>
  <c r="AD15" i="41"/>
  <c r="Z10" i="41"/>
  <c r="AD10" i="41"/>
  <c r="X11" i="41"/>
  <c r="AC15" i="41" l="1"/>
  <c r="AF15" i="41"/>
  <c r="AE15" i="41" s="1"/>
  <c r="Y15" i="41"/>
  <c r="AB15" i="41"/>
  <c r="AA15" i="41" s="1"/>
  <c r="AB10" i="41"/>
  <c r="AA10" i="41" s="1"/>
  <c r="Y10" i="41"/>
  <c r="AF10" i="41"/>
  <c r="AE10" i="41" s="1"/>
  <c r="AC10" i="41"/>
  <c r="AG25" i="41"/>
  <c r="AG15" i="41" l="1"/>
  <c r="AG10" i="41"/>
  <c r="AD54" i="40" l="1"/>
  <c r="AC54" i="40" s="1"/>
  <c r="Z54" i="40"/>
  <c r="Y54" i="40" s="1"/>
  <c r="X54" i="40"/>
  <c r="AD53" i="40"/>
  <c r="AC53" i="40"/>
  <c r="Z53" i="40"/>
  <c r="Y53" i="40" s="1"/>
  <c r="X53" i="40"/>
  <c r="AD52" i="40"/>
  <c r="AC52" i="40"/>
  <c r="Z52" i="40"/>
  <c r="Y52" i="40" s="1"/>
  <c r="X52" i="40"/>
  <c r="AD51" i="40"/>
  <c r="AC51" i="40" s="1"/>
  <c r="Z51" i="40"/>
  <c r="Y51" i="40"/>
  <c r="X51" i="40"/>
  <c r="T50" i="40"/>
  <c r="Q50" i="40"/>
  <c r="M50" i="40"/>
  <c r="L50" i="40"/>
  <c r="J50" i="40"/>
  <c r="I50" i="40"/>
  <c r="N50" i="40" s="1"/>
  <c r="AD49" i="40"/>
  <c r="AC49" i="40"/>
  <c r="Z49" i="40"/>
  <c r="Y49" i="40" s="1"/>
  <c r="X49" i="40"/>
  <c r="AD48" i="40"/>
  <c r="AC48" i="40"/>
  <c r="Z48" i="40"/>
  <c r="Y48" i="40" s="1"/>
  <c r="X48" i="40"/>
  <c r="AD47" i="40"/>
  <c r="AC47" i="40" s="1"/>
  <c r="Z47" i="40"/>
  <c r="Y47" i="40" s="1"/>
  <c r="X47" i="40"/>
  <c r="T46" i="40"/>
  <c r="Q46" i="40"/>
  <c r="AD46" i="40" s="1"/>
  <c r="AC46" i="40" s="1"/>
  <c r="T45" i="40"/>
  <c r="Q45" i="40"/>
  <c r="M45" i="40"/>
  <c r="L45" i="40"/>
  <c r="J45" i="40"/>
  <c r="I45" i="40"/>
  <c r="N45" i="40" s="1"/>
  <c r="AD44" i="40"/>
  <c r="AC44" i="40"/>
  <c r="Z44" i="40"/>
  <c r="Y44" i="40" s="1"/>
  <c r="X44" i="40"/>
  <c r="AD43" i="40"/>
  <c r="AC43" i="40" s="1"/>
  <c r="Z43" i="40"/>
  <c r="Y43" i="40" s="1"/>
  <c r="X43" i="40"/>
  <c r="AD42" i="40"/>
  <c r="AC42" i="40"/>
  <c r="Z42" i="40"/>
  <c r="Y42" i="40" s="1"/>
  <c r="X42" i="40"/>
  <c r="T41" i="40"/>
  <c r="Q41" i="40"/>
  <c r="X40" i="40"/>
  <c r="T40" i="40"/>
  <c r="Q40" i="40"/>
  <c r="M40" i="40"/>
  <c r="AD41" i="40" s="1"/>
  <c r="AC41" i="40" s="1"/>
  <c r="L40" i="40"/>
  <c r="J40" i="40"/>
  <c r="I40" i="40"/>
  <c r="N40" i="40" s="1"/>
  <c r="AD39" i="40"/>
  <c r="AC39" i="40" s="1"/>
  <c r="Z39" i="40"/>
  <c r="Y39" i="40" s="1"/>
  <c r="X39" i="40"/>
  <c r="AD38" i="40"/>
  <c r="AC38" i="40"/>
  <c r="Z38" i="40"/>
  <c r="Y38" i="40" s="1"/>
  <c r="X38" i="40"/>
  <c r="AD37" i="40"/>
  <c r="AC37" i="40" s="1"/>
  <c r="Z37" i="40"/>
  <c r="Y37" i="40" s="1"/>
  <c r="X37" i="40"/>
  <c r="T36" i="40"/>
  <c r="Q36" i="40"/>
  <c r="T35" i="40"/>
  <c r="Q35" i="40"/>
  <c r="M35" i="40"/>
  <c r="L35" i="40"/>
  <c r="J35" i="40"/>
  <c r="I35" i="40"/>
  <c r="N35" i="40" s="1"/>
  <c r="AD34" i="40"/>
  <c r="AC34" i="40"/>
  <c r="Z34" i="40"/>
  <c r="Y34" i="40" s="1"/>
  <c r="X34" i="40"/>
  <c r="AD33" i="40"/>
  <c r="AC33" i="40" s="1"/>
  <c r="Z33" i="40"/>
  <c r="Y33" i="40" s="1"/>
  <c r="X33" i="40"/>
  <c r="T32" i="40"/>
  <c r="Q32" i="40"/>
  <c r="AD32" i="40" s="1"/>
  <c r="AC32" i="40" s="1"/>
  <c r="T31" i="40"/>
  <c r="Q31" i="40"/>
  <c r="T30" i="40"/>
  <c r="Q30" i="40"/>
  <c r="AD30" i="40" s="1"/>
  <c r="M30" i="40"/>
  <c r="AD31" i="40" s="1"/>
  <c r="AC31" i="40" s="1"/>
  <c r="L30" i="40"/>
  <c r="J30" i="40"/>
  <c r="Z36" i="40" s="1"/>
  <c r="Y36" i="40" s="1"/>
  <c r="I30" i="40"/>
  <c r="N30" i="40" s="1"/>
  <c r="AD29" i="40"/>
  <c r="AC29" i="40" s="1"/>
  <c r="Z29" i="40"/>
  <c r="Y29" i="40" s="1"/>
  <c r="X29" i="40"/>
  <c r="AD28" i="40"/>
  <c r="AC28" i="40"/>
  <c r="Z28" i="40"/>
  <c r="Y28" i="40" s="1"/>
  <c r="X28" i="40"/>
  <c r="AD27" i="40"/>
  <c r="AC27" i="40" s="1"/>
  <c r="Z27" i="40"/>
  <c r="Y27" i="40" s="1"/>
  <c r="X27" i="40"/>
  <c r="T26" i="40"/>
  <c r="Q26" i="40"/>
  <c r="AD26" i="40" s="1"/>
  <c r="AC26" i="40" s="1"/>
  <c r="T25" i="40"/>
  <c r="Q25" i="40"/>
  <c r="AD25" i="40" s="1"/>
  <c r="M25" i="40"/>
  <c r="L25" i="40"/>
  <c r="J25" i="40"/>
  <c r="I25" i="40"/>
  <c r="N25" i="40" s="1"/>
  <c r="AD24" i="40"/>
  <c r="AC24" i="40"/>
  <c r="Z24" i="40"/>
  <c r="Y24" i="40" s="1"/>
  <c r="X24" i="40"/>
  <c r="AD23" i="40"/>
  <c r="AC23" i="40" s="1"/>
  <c r="Z23" i="40"/>
  <c r="Y23" i="40" s="1"/>
  <c r="X23" i="40"/>
  <c r="AD22" i="40"/>
  <c r="AC22" i="40"/>
  <c r="Z22" i="40"/>
  <c r="Y22" i="40" s="1"/>
  <c r="X22" i="40"/>
  <c r="AD21" i="40"/>
  <c r="AC21" i="40" s="1"/>
  <c r="Z21" i="40"/>
  <c r="Y21" i="40" s="1"/>
  <c r="X21" i="40"/>
  <c r="X20" i="40"/>
  <c r="T20" i="40"/>
  <c r="Q20" i="40"/>
  <c r="AD20" i="40" s="1"/>
  <c r="M20" i="40"/>
  <c r="L20" i="40"/>
  <c r="J20" i="40"/>
  <c r="Z20" i="40" s="1"/>
  <c r="I20" i="40"/>
  <c r="N20" i="40" s="1"/>
  <c r="AD19" i="40"/>
  <c r="AC19" i="40" s="1"/>
  <c r="Z19" i="40"/>
  <c r="Y19" i="40" s="1"/>
  <c r="X19" i="40"/>
  <c r="AD18" i="40"/>
  <c r="AC18" i="40" s="1"/>
  <c r="Z18" i="40"/>
  <c r="Y18" i="40" s="1"/>
  <c r="X18" i="40"/>
  <c r="AD17" i="40"/>
  <c r="AC17" i="40" s="1"/>
  <c r="Z17" i="40"/>
  <c r="Y17" i="40" s="1"/>
  <c r="X17" i="40"/>
  <c r="AD16" i="40"/>
  <c r="AC16" i="40"/>
  <c r="Z16" i="40"/>
  <c r="Y16" i="40" s="1"/>
  <c r="X16" i="40"/>
  <c r="T15" i="40"/>
  <c r="Q15" i="40"/>
  <c r="AD15" i="40" s="1"/>
  <c r="M15" i="40"/>
  <c r="L15" i="40"/>
  <c r="J15" i="40"/>
  <c r="I15" i="40"/>
  <c r="N15" i="40" s="1"/>
  <c r="AD14" i="40"/>
  <c r="AC14" i="40" s="1"/>
  <c r="Z14" i="40"/>
  <c r="Y14" i="40" s="1"/>
  <c r="X14" i="40"/>
  <c r="AD13" i="40"/>
  <c r="AC13" i="40" s="1"/>
  <c r="Z13" i="40"/>
  <c r="Y13" i="40" s="1"/>
  <c r="X13" i="40"/>
  <c r="AD12" i="40"/>
  <c r="AC12" i="40"/>
  <c r="Z12" i="40"/>
  <c r="Y12" i="40" s="1"/>
  <c r="X12" i="40"/>
  <c r="T11" i="40"/>
  <c r="Q11" i="40"/>
  <c r="T10" i="40"/>
  <c r="Q10" i="40"/>
  <c r="AD10" i="40" s="1"/>
  <c r="M10" i="40"/>
  <c r="AD11" i="40" s="1"/>
  <c r="AC11" i="40" s="1"/>
  <c r="L10" i="40"/>
  <c r="J10" i="40"/>
  <c r="I10" i="40"/>
  <c r="N10" i="40" s="1"/>
  <c r="Z41" i="40" l="1"/>
  <c r="Y41" i="40" s="1"/>
  <c r="Z11" i="40"/>
  <c r="Y11" i="40" s="1"/>
  <c r="Z50" i="40"/>
  <c r="Z26" i="40"/>
  <c r="Y26" i="40" s="1"/>
  <c r="X30" i="40"/>
  <c r="AD36" i="40"/>
  <c r="AC36" i="40" s="1"/>
  <c r="X45" i="40"/>
  <c r="X11" i="40"/>
  <c r="X31" i="40"/>
  <c r="X10" i="40"/>
  <c r="Z15" i="40"/>
  <c r="AB15" i="40" s="1"/>
  <c r="AA15" i="40" s="1"/>
  <c r="X15" i="40"/>
  <c r="AD40" i="40"/>
  <c r="Z46" i="40"/>
  <c r="Y46" i="40" s="1"/>
  <c r="X50" i="40"/>
  <c r="AD35" i="40"/>
  <c r="AC35" i="40" s="1"/>
  <c r="X41" i="40"/>
  <c r="AF15" i="40"/>
  <c r="AE15" i="40" s="1"/>
  <c r="AC15" i="40"/>
  <c r="AC25" i="40"/>
  <c r="AF25" i="40"/>
  <c r="AE25" i="40" s="1"/>
  <c r="AF20" i="40"/>
  <c r="AE20" i="40" s="1"/>
  <c r="AC20" i="40"/>
  <c r="AC40" i="40"/>
  <c r="AF40" i="40"/>
  <c r="AE40" i="40" s="1"/>
  <c r="Y20" i="40"/>
  <c r="AB20" i="40"/>
  <c r="AA20" i="40" s="1"/>
  <c r="AC10" i="40"/>
  <c r="AF10" i="40"/>
  <c r="AE10" i="40" s="1"/>
  <c r="AC30" i="40"/>
  <c r="AF30" i="40"/>
  <c r="AE30" i="40" s="1"/>
  <c r="Y50" i="40"/>
  <c r="AB50" i="40"/>
  <c r="AA50" i="40" s="1"/>
  <c r="AD50" i="40"/>
  <c r="X25" i="40"/>
  <c r="X26" i="40"/>
  <c r="Z32" i="40"/>
  <c r="Y32" i="40" s="1"/>
  <c r="X35" i="40"/>
  <c r="X36" i="40"/>
  <c r="Z45" i="40"/>
  <c r="AD45" i="40"/>
  <c r="Z10" i="40"/>
  <c r="Z30" i="40"/>
  <c r="Z31" i="40"/>
  <c r="Y31" i="40" s="1"/>
  <c r="Z40" i="40"/>
  <c r="Z25" i="40"/>
  <c r="X32" i="40"/>
  <c r="Z35" i="40"/>
  <c r="X46" i="40"/>
  <c r="AG15" i="40" l="1"/>
  <c r="AF35" i="40"/>
  <c r="AE35" i="40" s="1"/>
  <c r="Y15" i="40"/>
  <c r="AG20" i="40"/>
  <c r="Y40" i="40"/>
  <c r="AB40" i="40"/>
  <c r="AA40" i="40" s="1"/>
  <c r="AG40" i="40" s="1"/>
  <c r="Y35" i="40"/>
  <c r="AB35" i="40"/>
  <c r="AA35" i="40" s="1"/>
  <c r="AG35" i="40" s="1"/>
  <c r="AB45" i="40"/>
  <c r="AA45" i="40" s="1"/>
  <c r="Y45" i="40"/>
  <c r="Y30" i="40"/>
  <c r="AB30" i="40"/>
  <c r="AA30" i="40" s="1"/>
  <c r="AG30" i="40" s="1"/>
  <c r="AF45" i="40"/>
  <c r="AE45" i="40" s="1"/>
  <c r="AC45" i="40"/>
  <c r="Y25" i="40"/>
  <c r="AB25" i="40"/>
  <c r="AA25" i="40" s="1"/>
  <c r="AG25" i="40" s="1"/>
  <c r="Y10" i="40"/>
  <c r="AB10" i="40"/>
  <c r="AA10" i="40" s="1"/>
  <c r="AG10" i="40" s="1"/>
  <c r="AC50" i="40"/>
  <c r="AF50" i="40"/>
  <c r="AE50" i="40" s="1"/>
  <c r="AG50" i="40" s="1"/>
  <c r="AG45" i="40" l="1"/>
  <c r="AD14" i="39" l="1"/>
  <c r="AC14" i="39" s="1"/>
  <c r="Z14" i="39"/>
  <c r="Y14" i="39" s="1"/>
  <c r="X14" i="39"/>
  <c r="AD13" i="39"/>
  <c r="AC13" i="39"/>
  <c r="Z13" i="39"/>
  <c r="Y13" i="39" s="1"/>
  <c r="X13" i="39"/>
  <c r="AD12" i="39"/>
  <c r="AC12" i="39"/>
  <c r="Z12" i="39"/>
  <c r="Y12" i="39" s="1"/>
  <c r="X12" i="39"/>
  <c r="X11" i="39"/>
  <c r="T11" i="39"/>
  <c r="Q11" i="39"/>
  <c r="X10" i="39"/>
  <c r="T10" i="39"/>
  <c r="Q10" i="39"/>
  <c r="M10" i="39"/>
  <c r="L10" i="39"/>
  <c r="J10" i="39"/>
  <c r="Z11" i="39" s="1"/>
  <c r="Y11" i="39" s="1"/>
  <c r="I10" i="39"/>
  <c r="N10" i="39" s="1"/>
  <c r="AD10" i="39" l="1"/>
  <c r="AD11" i="39"/>
  <c r="AC11" i="39" s="1"/>
  <c r="AC10" i="39"/>
  <c r="Z10" i="39"/>
  <c r="AF10" i="39" l="1"/>
  <c r="AE10" i="39" s="1"/>
  <c r="Y10" i="39"/>
  <c r="AB10" i="39"/>
  <c r="AA10" i="39" s="1"/>
  <c r="AG10" i="39" s="1"/>
  <c r="AD18" i="36" l="1"/>
  <c r="AC18" i="36"/>
  <c r="Z18" i="36"/>
  <c r="Y18" i="36"/>
  <c r="X18" i="36"/>
  <c r="T17" i="36"/>
  <c r="Q17" i="36"/>
  <c r="AD17" i="36" s="1"/>
  <c r="AC17" i="36" s="1"/>
  <c r="T16" i="36"/>
  <c r="Q16" i="36"/>
  <c r="AD16" i="36" s="1"/>
  <c r="AC16" i="36" s="1"/>
  <c r="T15" i="36"/>
  <c r="Q15" i="36"/>
  <c r="M15" i="36"/>
  <c r="L15" i="36"/>
  <c r="J15" i="36"/>
  <c r="I15" i="36"/>
  <c r="N15" i="36" s="1"/>
  <c r="AD14" i="36"/>
  <c r="AC14" i="36"/>
  <c r="Z14" i="36"/>
  <c r="Y14" i="36" s="1"/>
  <c r="X14" i="36"/>
  <c r="AD13" i="36"/>
  <c r="AC13" i="36"/>
  <c r="Z13" i="36"/>
  <c r="Y13" i="36" s="1"/>
  <c r="X13" i="36"/>
  <c r="AD12" i="36"/>
  <c r="AC12" i="36"/>
  <c r="Z12" i="36"/>
  <c r="Y12" i="36" s="1"/>
  <c r="X12" i="36"/>
  <c r="AD11" i="36"/>
  <c r="AC11" i="36" s="1"/>
  <c r="Z11" i="36"/>
  <c r="Y11" i="36" s="1"/>
  <c r="X11" i="36"/>
  <c r="T10" i="36"/>
  <c r="Q10" i="36"/>
  <c r="M10" i="36"/>
  <c r="L10" i="36"/>
  <c r="J10" i="36"/>
  <c r="I10" i="36"/>
  <c r="N10" i="36" s="1"/>
  <c r="X15" i="36" l="1"/>
  <c r="Z10" i="36"/>
  <c r="AB10" i="36" s="1"/>
  <c r="AA10" i="36" s="1"/>
  <c r="Z16" i="36"/>
  <c r="Y16" i="36" s="1"/>
  <c r="X10" i="36"/>
  <c r="Z17" i="36"/>
  <c r="Y17" i="36" s="1"/>
  <c r="Y10" i="36"/>
  <c r="X17" i="36"/>
  <c r="AD10" i="36"/>
  <c r="Z15" i="36"/>
  <c r="AD15" i="36"/>
  <c r="X16" i="36"/>
  <c r="AC10" i="36" l="1"/>
  <c r="AF10" i="36"/>
  <c r="AE10" i="36" s="1"/>
  <c r="AG10" i="36" s="1"/>
  <c r="AF15" i="36"/>
  <c r="AE15" i="36" s="1"/>
  <c r="AC15" i="36"/>
  <c r="AB15" i="36"/>
  <c r="AA15" i="36" s="1"/>
  <c r="Y15" i="36"/>
  <c r="AG15" i="36" l="1"/>
</calcChain>
</file>

<file path=xl/sharedStrings.xml><?xml version="1.0" encoding="utf-8"?>
<sst xmlns="http://schemas.openxmlformats.org/spreadsheetml/2006/main" count="2171" uniqueCount="684">
  <si>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</si>
  <si>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</si>
  <si>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</si>
  <si>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</si>
  <si>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</si>
  <si>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</si>
  <si>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</si>
  <si>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</si>
  <si>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</si>
  <si>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</si>
  <si>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</si>
  <si>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</si>
  <si>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</si>
  <si>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</si>
  <si>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</si>
  <si>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</si>
  <si>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</si>
  <si>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</si>
  <si>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</si>
  <si>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</si>
  <si>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</si>
  <si>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</si>
  <si>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</si>
  <si>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</si>
  <si>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</si>
  <si>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</si>
  <si>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</si>
  <si>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</si>
  <si>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</si>
  <si>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</si>
  <si>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</si>
  <si>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</si>
  <si>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</si>
  <si>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</si>
  <si>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</si>
  <si>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</si>
  <si>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</si>
  <si>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</si>
  <si>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</si>
  <si>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</si>
  <si>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</si>
  <si>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</si>
  <si>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</si>
  <si>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</si>
  <si>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</si>
  <si>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</si>
  <si>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</si>
  <si>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</si>
  <si>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</si>
  <si>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</si>
  <si>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</si>
  <si>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</si>
  <si>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</si>
  <si>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</si>
  <si>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</si>
  <si>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</si>
  <si>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</si>
  <si>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</si>
  <si>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</si>
  <si>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</si>
  <si>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</si>
  <si>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</si>
  <si>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</si>
  <si>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</si>
  <si>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</si>
  <si>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</si>
  <si>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</si>
  <si>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</si>
  <si>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Muy Baja</t>
  </si>
  <si>
    <t>Baja</t>
  </si>
  <si>
    <t>Media</t>
  </si>
  <si>
    <t>Menor</t>
  </si>
  <si>
    <t>Moderado</t>
  </si>
  <si>
    <t>El riesgo afecta la imagen de la entidad con algunos usuarios de relevancia frente al logro de los objetivos</t>
  </si>
  <si>
    <t>Mayor</t>
  </si>
  <si>
    <t>Catastrófico</t>
  </si>
  <si>
    <t>Extremo</t>
  </si>
  <si>
    <t>Alto</t>
  </si>
  <si>
    <t>Bajo</t>
  </si>
  <si>
    <t>Daños Activos Fijos/Eventos Externos</t>
  </si>
  <si>
    <t>ESTADO</t>
  </si>
  <si>
    <t>Finalizado</t>
  </si>
  <si>
    <t>En Curso</t>
  </si>
  <si>
    <t>FECHA</t>
  </si>
  <si>
    <t>X</t>
  </si>
  <si>
    <t>DESPACHO JUDICIAL CERTIFICADO</t>
  </si>
  <si>
    <t>DIRECCIÓN SECCIONAL DE ADMINISTRACIÓN JUDICIAL</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</si>
  <si>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</si>
  <si>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</si>
  <si>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</si>
  <si>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</si>
  <si>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</si>
  <si>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</si>
  <si>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</si>
  <si>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</si>
  <si>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</si>
  <si>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</si>
  <si>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</si>
  <si>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</si>
  <si>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</si>
  <si>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</si>
  <si>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 xml:space="preserve">Plan de acción </t>
  </si>
  <si>
    <t>Solicitar apoyo a la Dirección Ejecutiva Seccional de Administración Judicial en el suministro de recursos tecnólogicos para los servidores judiciales.</t>
  </si>
  <si>
    <t>Análisis de Contexto</t>
  </si>
  <si>
    <t>ESPECIALIDAD:</t>
  </si>
  <si>
    <t xml:space="preserve">PROCESO </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</si>
  <si>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</si>
  <si>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</si>
  <si>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</si>
  <si>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</si>
  <si>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</si>
  <si>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</si>
  <si>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</si>
  <si>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</si>
  <si>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</si>
  <si>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</si>
  <si>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(cultura, religión, demografía, responsabilidad social, orden público.)</t>
  </si>
  <si>
    <t>Tecnológicos (desarrollo digital,avances en tecnología, acceso a sistemas de información externos, gobierno en línea.</t>
  </si>
  <si>
    <t>Legales y reglamentarios (estándares nacionales, internacionales, regulacion )</t>
  </si>
  <si>
    <t>AMBIENTALES: emisiones y residuos, energía, catástrofes naturales, desarrollo sostenible.</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</si>
  <si>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</si>
  <si>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</si>
  <si>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</si>
  <si>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</si>
  <si>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</si>
  <si>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</si>
  <si>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</si>
  <si>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 xml:space="preserve">
</t>
  </si>
  <si>
    <t>Proceso
(capacidad, diseño, ejecución, proveedores, entradas, salidas,
gestión del conocimiento)</t>
  </si>
  <si>
    <t xml:space="preserve">Tecnológicos </t>
  </si>
  <si>
    <t xml:space="preserve">Documentación ( Actualización, coherencia, aplicabilidad) </t>
  </si>
  <si>
    <t>Infraestructura física (suficiencia, comodidad)</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</si>
  <si>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</si>
  <si>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</si>
  <si>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</si>
  <si>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</si>
  <si>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</si>
  <si>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</si>
  <si>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</si>
  <si>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</si>
  <si>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</si>
  <si>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</si>
  <si>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</si>
  <si>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</si>
  <si>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</si>
  <si>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</si>
  <si>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</si>
  <si>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</si>
  <si>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</si>
  <si>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</si>
  <si>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</si>
  <si>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</si>
  <si>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</si>
  <si>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</si>
  <si>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</si>
  <si>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</si>
  <si>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</si>
  <si>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</si>
  <si>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</si>
  <si>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</si>
  <si>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</si>
  <si>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</si>
  <si>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</si>
  <si>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</si>
  <si>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</si>
  <si>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</si>
  <si>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</si>
  <si>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</si>
  <si>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</si>
  <si>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</si>
  <si>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</si>
  <si>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</si>
  <si>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</si>
  <si>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</si>
  <si>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</si>
  <si>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</si>
  <si>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</si>
  <si>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</si>
  <si>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</si>
  <si>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</si>
  <si>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</si>
  <si>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</si>
  <si>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</si>
  <si>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</si>
  <si>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</si>
  <si>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</si>
  <si>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</si>
  <si>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</si>
  <si>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</si>
  <si>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</si>
  <si>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</si>
  <si>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</si>
  <si>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</si>
  <si>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</si>
  <si>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</si>
  <si>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</si>
  <si>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</si>
  <si>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</si>
  <si>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</si>
  <si>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</si>
  <si>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</si>
  <si>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</si>
  <si>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</si>
  <si>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</si>
  <si>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</si>
  <si>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</si>
  <si>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</si>
  <si>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</si>
  <si>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</si>
  <si>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</si>
  <si>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</si>
  <si>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</si>
  <si>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</si>
  <si>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</si>
  <si>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</si>
  <si>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</si>
  <si>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</si>
  <si>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</si>
  <si>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</si>
  <si>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</si>
  <si>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</si>
  <si>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</si>
  <si>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</si>
  <si>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</si>
  <si>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</si>
  <si>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</si>
  <si>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</si>
  <si>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</si>
  <si>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</si>
  <si>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</si>
  <si>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</si>
  <si>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</si>
  <si>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</si>
  <si>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Afectación Ambiental</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</si>
  <si>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</si>
  <si>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</si>
  <si>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</si>
  <si>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</si>
  <si>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</si>
  <si>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Eventos Ambientales Internos</t>
  </si>
  <si>
    <t>10 de mayo 2021</t>
  </si>
  <si>
    <t>Riesgo</t>
  </si>
  <si>
    <t>Reputacional (Corrupción)</t>
  </si>
  <si>
    <t>Cualquier afectación a la violacion de los derechos de los ciudadanos se considera con consecuencias altas</t>
  </si>
  <si>
    <t>Cualquier afectación a la violacion de los derechos de los ciudadanos se considera con consecuencias desastrosas</t>
  </si>
  <si>
    <t>Actualización de datos cuando se registre las solicitudes por parte del usuario en el centro de servicio</t>
  </si>
  <si>
    <t>CENTRO DE SERVICIOS CIVIL - FAMILIA MANIZALES</t>
  </si>
  <si>
    <r>
      <t xml:space="preserve">Accesibilidad limitada a los servicios de administración de Justicia a personas que no cuenten con los recursos o capacidad para acceder a servicios virtuales </t>
    </r>
    <r>
      <rPr>
        <b/>
        <sz val="10"/>
        <rFont val="Calibri"/>
        <family val="2"/>
        <scheme val="minor"/>
      </rPr>
      <t>(Todos los procesos)</t>
    </r>
  </si>
  <si>
    <r>
      <t xml:space="preserve">Prestación de servicios virtuales que garanticen acceso desde cualquier lugar del mundo a los servicios ofrecidos por el Centro </t>
    </r>
    <r>
      <rPr>
        <b/>
        <sz val="10"/>
        <rFont val="Calibri"/>
        <family val="2"/>
        <scheme val="minor"/>
      </rPr>
      <t>(Todos los procesos)</t>
    </r>
  </si>
  <si>
    <r>
      <t>Políticas de austeridad de recursos para elementos de papeleria y oficina frente a la necesidad real</t>
    </r>
    <r>
      <rPr>
        <b/>
        <sz val="10"/>
        <rFont val="Calibri"/>
        <family val="2"/>
        <scheme val="minor"/>
      </rPr>
      <t xml:space="preserve"> (Gestión de insumos)</t>
    </r>
  </si>
  <si>
    <r>
      <t>Disminución en el consumo de los insumos por falta de asistencia de los servidores judiciales en el Centro de Servicios.</t>
    </r>
    <r>
      <rPr>
        <b/>
        <sz val="10"/>
        <rFont val="Calibri"/>
        <family val="2"/>
        <scheme val="minor"/>
      </rPr>
      <t xml:space="preserve"> (Gestión de insumos)</t>
    </r>
  </si>
  <si>
    <r>
      <t xml:space="preserve">Mala imagen institucional cada ves que no se presta el servicio adecuadamente a los usuarios </t>
    </r>
    <r>
      <rPr>
        <b/>
        <sz val="10"/>
        <rFont val="Calibri"/>
        <family val="2"/>
        <scheme val="minor"/>
      </rPr>
      <t>(Todos los procesos)</t>
    </r>
  </si>
  <si>
    <r>
      <t xml:space="preserve">Mejorar el nivel de satisfacción de los usuarios que acuden al Centro de Servicios </t>
    </r>
    <r>
      <rPr>
        <b/>
        <sz val="10"/>
        <rFont val="Calibri"/>
        <family val="2"/>
        <scheme val="minor"/>
      </rPr>
      <t xml:space="preserve"> (Todos los procesos)</t>
    </r>
  </si>
  <si>
    <r>
      <t xml:space="preserve">Desconocimiento de los canales de atención por parte de los usuarios </t>
    </r>
    <r>
      <rPr>
        <b/>
        <sz val="10"/>
        <rFont val="Calibri"/>
        <family val="2"/>
        <scheme val="minor"/>
      </rPr>
      <t>(Gestion documental - Reparto)</t>
    </r>
  </si>
  <si>
    <r>
      <t>Mayor acceso al ciudadano</t>
    </r>
    <r>
      <rPr>
        <b/>
        <sz val="10"/>
        <rFont val="Calibri"/>
        <family val="2"/>
        <scheme val="minor"/>
      </rPr>
      <t>(Todos los procesos)</t>
    </r>
  </si>
  <si>
    <r>
      <t>Que no se implementen acciones de gestión que ataquen la mala percepción del servicio por parte de los usuarios</t>
    </r>
    <r>
      <rPr>
        <b/>
        <sz val="10"/>
        <rFont val="Calibri"/>
        <family val="2"/>
        <scheme val="minor"/>
      </rPr>
      <t xml:space="preserve"> (Todos los procesos)</t>
    </r>
  </si>
  <si>
    <r>
      <t xml:space="preserve">Encuestas de satisfacción de los usuarios por medio de los canales virtuales  </t>
    </r>
    <r>
      <rPr>
        <b/>
        <sz val="10"/>
        <rFont val="Calibri"/>
        <family val="2"/>
        <scheme val="minor"/>
      </rPr>
      <t>(Todos los procesos)</t>
    </r>
  </si>
  <si>
    <r>
      <t xml:space="preserve">Que no se garantice la mejora de las competencias del personal adscrito al Centro </t>
    </r>
    <r>
      <rPr>
        <b/>
        <sz val="10"/>
        <rFont val="Calibri"/>
        <family val="2"/>
        <scheme val="minor"/>
      </rPr>
      <t>(Gestión humana)</t>
    </r>
  </si>
  <si>
    <r>
      <t xml:space="preserve">Mejorar las competencias del personal adscrito al Centro </t>
    </r>
    <r>
      <rPr>
        <b/>
        <sz val="10"/>
        <rFont val="Calibri"/>
        <family val="2"/>
        <scheme val="minor"/>
      </rPr>
      <t>(Gestión humana)</t>
    </r>
  </si>
  <si>
    <r>
      <t>Inconformismo del sindicato de la Rama Judicial con la implementación de nuevos modelos de gestión.</t>
    </r>
    <r>
      <rPr>
        <b/>
        <sz val="10"/>
        <rFont val="Calibri"/>
        <family val="2"/>
        <scheme val="minor"/>
      </rPr>
      <t>(Planeación estratégica)</t>
    </r>
  </si>
  <si>
    <r>
      <t xml:space="preserve">Eficiente, eficaz y  transparente administración de justicia </t>
    </r>
    <r>
      <rPr>
        <b/>
        <sz val="10"/>
        <rFont val="Calibri"/>
        <family val="2"/>
        <scheme val="minor"/>
      </rPr>
      <t>(Planeación estratégica)</t>
    </r>
  </si>
  <si>
    <r>
      <t xml:space="preserve">Desvinculación de personal comprometido y capacitado </t>
    </r>
    <r>
      <rPr>
        <b/>
        <sz val="10"/>
        <color theme="1"/>
        <rFont val="Calibri"/>
        <family val="2"/>
        <scheme val="minor"/>
      </rPr>
      <t>(Gestión humana)</t>
    </r>
  </si>
  <si>
    <r>
      <t xml:space="preserve">Ingreso de personal competente </t>
    </r>
    <r>
      <rPr>
        <b/>
        <sz val="10"/>
        <color theme="1"/>
        <rFont val="Calibri"/>
        <family val="2"/>
        <scheme val="minor"/>
      </rPr>
      <t>(Gestión humana)</t>
    </r>
  </si>
  <si>
    <r>
      <t>Falta de conocimiento y capacitación de las partes interesadas externas en la totalidad de las herramientas tecnológicas dispuestas para prestar el servicio de justicia.</t>
    </r>
    <r>
      <rPr>
        <b/>
        <sz val="10"/>
        <rFont val="Calibri"/>
        <family val="2"/>
        <scheme val="minor"/>
      </rPr>
      <t xml:space="preserve"> (Todos los procesos)</t>
    </r>
  </si>
  <si>
    <r>
      <t xml:space="preserve">Divulgación en la comunidad de las herramientas tecnológicas dispuestas para prestar el servicio de justicia y su funcionamiento. </t>
    </r>
    <r>
      <rPr>
        <b/>
        <sz val="10"/>
        <rFont val="Calibri"/>
        <family val="2"/>
        <scheme val="minor"/>
      </rPr>
      <t>(Todos los procesos)</t>
    </r>
  </si>
  <si>
    <r>
      <t xml:space="preserve">Fallas en el portal que afectan la gestión de depósitos judiciales </t>
    </r>
    <r>
      <rPr>
        <b/>
        <sz val="10"/>
        <rFont val="Calibri"/>
        <family val="2"/>
        <scheme val="minor"/>
      </rPr>
      <t>(Depósitos judiciales)</t>
    </r>
  </si>
  <si>
    <r>
      <t>Agilización, transparencia y trazabilidad en las transacciones de depósitos judiciales y conciliaciones bancarias</t>
    </r>
    <r>
      <rPr>
        <b/>
        <sz val="10"/>
        <rFont val="Calibri"/>
        <family val="2"/>
        <scheme val="minor"/>
      </rPr>
      <t xml:space="preserve"> (Depósitos judiciales)</t>
    </r>
  </si>
  <si>
    <r>
      <t xml:space="preserve">Proyectos de reformas de la administración de justicia que no se materializan </t>
    </r>
    <r>
      <rPr>
        <b/>
        <sz val="10"/>
        <color theme="1"/>
        <rFont val="Calibri"/>
        <family val="2"/>
        <scheme val="minor"/>
      </rPr>
      <t>(Todos los procesos)</t>
    </r>
  </si>
  <si>
    <r>
      <t>Oportunidad para generar cambios que fortalezcan la confianza en los organismos de administración, gestión y control de la Rama Judicial.</t>
    </r>
    <r>
      <rPr>
        <b/>
        <sz val="10"/>
        <color theme="1"/>
        <rFont val="Calibri"/>
        <family val="2"/>
        <scheme val="minor"/>
      </rPr>
      <t xml:space="preserve"> (Todos los procesos)</t>
    </r>
  </si>
  <si>
    <r>
      <t xml:space="preserve">Emergencias ambientales. </t>
    </r>
    <r>
      <rPr>
        <b/>
        <sz val="10"/>
        <color theme="1"/>
        <rFont val="Calibri"/>
        <family val="2"/>
        <scheme val="minor"/>
      </rPr>
      <t>(Todos los procesos)</t>
    </r>
  </si>
  <si>
    <t>Realización de jornadas de concientización sobre la importancia del carácter imperativo sobre el manejo y disposición final de los residuos.</t>
  </si>
  <si>
    <t>Inadecuada disposición final de los residuos  acordes con la legislación ambiental en la materia acorde con las políticas del Gobierno Nacional y Local.</t>
  </si>
  <si>
    <t>Estrategias del Gobierno Nacional definidas en el Plan de Desarrollo 2018 -2022, donde se busca fortalecer el modelo de desarrollo economico, ambiental y social. Economía Circular</t>
  </si>
  <si>
    <t>Inconciencia ambiental en el sector público y las empresas, así como desconocimiento de la necesidad de reducir los impactos ambientales.</t>
  </si>
  <si>
    <t>Con la pandemia del COVID - 19, se han fomentado nuevas estrategias para impartir justicia, que contribuyen a la disminución de los impactos ambientales.</t>
  </si>
  <si>
    <r>
      <t xml:space="preserve">Falta de planeación,  seguimiento y evaluación del Centro de Servicios. </t>
    </r>
    <r>
      <rPr>
        <b/>
        <sz val="10"/>
        <rFont val="Calibri"/>
        <family val="2"/>
        <scheme val="minor"/>
      </rPr>
      <t>(Planeación estratégica)</t>
    </r>
  </si>
  <si>
    <r>
      <t>Formación del Coordinador como Lider de Proceso  con bases orientadas al  direccionamiento de la planeación y gestión del Centro de Servicios.</t>
    </r>
    <r>
      <rPr>
        <b/>
        <sz val="10"/>
        <rFont val="Calibri"/>
        <family val="2"/>
        <scheme val="minor"/>
      </rPr>
      <t xml:space="preserve"> (Todos los procesos)</t>
    </r>
  </si>
  <si>
    <r>
      <t xml:space="preserve">Falta de liderazgo y trabajo en equipo de los líderes de proceso. </t>
    </r>
    <r>
      <rPr>
        <b/>
        <sz val="10"/>
        <rFont val="Calibri"/>
        <family val="2"/>
        <scheme val="minor"/>
      </rPr>
      <t>(Gestión humana)</t>
    </r>
    <r>
      <rPr>
        <sz val="10"/>
        <rFont val="Calibri"/>
        <family val="2"/>
        <scheme val="minor"/>
      </rPr>
      <t xml:space="preserve">
</t>
    </r>
  </si>
  <si>
    <r>
      <t>Planificación de estrategias de comunicación para los usuarios internos y externos</t>
    </r>
    <r>
      <rPr>
        <b/>
        <sz val="10"/>
        <rFont val="Calibri"/>
        <family val="2"/>
        <scheme val="minor"/>
      </rPr>
      <t xml:space="preserve"> (Gestión tecnológica)</t>
    </r>
  </si>
  <si>
    <r>
      <t xml:space="preserve">Desconocimiento en la  articulación de la planeación del Centro de Servicios con el Plan Sectorial de Desarrollo.  </t>
    </r>
    <r>
      <rPr>
        <b/>
        <sz val="10"/>
        <color theme="1"/>
        <rFont val="Calibri"/>
        <family val="2"/>
        <scheme val="minor"/>
      </rPr>
      <t>(Plan estratégico)</t>
    </r>
  </si>
  <si>
    <r>
      <t xml:space="preserve">Definición de roles y responsabilidades de los  líderes de proceso, de profesionales de enlace para el funcionamiento del SIGCMA. </t>
    </r>
    <r>
      <rPr>
        <b/>
        <sz val="10"/>
        <rFont val="Calibri"/>
        <family val="2"/>
        <scheme val="minor"/>
      </rPr>
      <t>(Todos los procesos)</t>
    </r>
  </si>
  <si>
    <r>
      <t xml:space="preserve">Desconocimiento al realizar el trabajo de forma sistemática con enfoque a proceso del SIGCMA </t>
    </r>
    <r>
      <rPr>
        <b/>
        <sz val="10"/>
        <color theme="1"/>
        <rFont val="Calibri"/>
        <family val="2"/>
        <scheme val="minor"/>
      </rPr>
      <t>(Todos los procesos)</t>
    </r>
  </si>
  <si>
    <r>
      <t xml:space="preserve">Seguimiento, control y análisis de los indicadores para la implementación de acciones de gestión que garanticen el adecuado desempeño del SGC </t>
    </r>
    <r>
      <rPr>
        <b/>
        <sz val="10"/>
        <rFont val="Calibri"/>
        <family val="2"/>
        <scheme val="minor"/>
      </rPr>
      <t>(Todos los procesos)</t>
    </r>
  </si>
  <si>
    <r>
      <t xml:space="preserve">Alta cobertura de canales de comunicación institucionales </t>
    </r>
    <r>
      <rPr>
        <b/>
        <sz val="10"/>
        <rFont val="Calibri"/>
        <family val="2"/>
        <scheme val="minor"/>
      </rPr>
      <t>(Gestión tecnológica)</t>
    </r>
  </si>
  <si>
    <r>
      <t>Mejoramiento del nivel de satisfacción de los usuarios que acuden al Centro de Servicios</t>
    </r>
    <r>
      <rPr>
        <b/>
        <sz val="10"/>
        <rFont val="Calibri"/>
        <family val="2"/>
        <scheme val="minor"/>
      </rPr>
      <t xml:space="preserve"> (Todos los procesos)</t>
    </r>
  </si>
  <si>
    <r>
      <t xml:space="preserve">Insuficiencia de recursos, economicos, humanos, físicos, tecnológicos e infraestructura para el desarrollo de las actividades judiciales. </t>
    </r>
    <r>
      <rPr>
        <b/>
        <sz val="10"/>
        <color theme="1"/>
        <rFont val="Calibri"/>
        <family val="2"/>
        <scheme val="minor"/>
      </rPr>
      <t>(Todos los procesos)</t>
    </r>
  </si>
  <si>
    <r>
      <t xml:space="preserve">Aprovechamiento de licencias de microsoft Oficce 365 y aplicativos de la Rama Judicial. </t>
    </r>
    <r>
      <rPr>
        <b/>
        <sz val="10"/>
        <color theme="1"/>
        <rFont val="Calibri"/>
        <family val="2"/>
        <scheme val="minor"/>
      </rPr>
      <t>(Gestión tecnológica)</t>
    </r>
  </si>
  <si>
    <r>
      <t>Insuficiencia de  personal para la carga laboral presentada.</t>
    </r>
    <r>
      <rPr>
        <b/>
        <sz val="10"/>
        <color theme="1"/>
        <rFont val="Calibri"/>
        <family val="2"/>
        <scheme val="minor"/>
      </rPr>
      <t>(Gestión humana)</t>
    </r>
  </si>
  <si>
    <r>
      <t xml:space="preserve">Competencia y compromiso de los servidores judiciales. </t>
    </r>
    <r>
      <rPr>
        <b/>
        <sz val="10"/>
        <rFont val="Calibri"/>
        <family val="2"/>
        <scheme val="minor"/>
      </rPr>
      <t>(Gestión humana)</t>
    </r>
  </si>
  <si>
    <r>
      <t>Falta de separación de los espacios laboral, personal y familiar derivado de trabajo remoto.</t>
    </r>
    <r>
      <rPr>
        <b/>
        <sz val="10"/>
        <rFont val="Calibri"/>
        <family val="2"/>
        <scheme val="minor"/>
      </rPr>
      <t>(Gestión humana)</t>
    </r>
  </si>
  <si>
    <r>
      <t>Ausencia de condiciones de seguridad y salud ocupacional en el trabajo en casa.</t>
    </r>
    <r>
      <rPr>
        <b/>
        <sz val="10"/>
        <rFont val="Calibri"/>
        <family val="2"/>
        <scheme val="minor"/>
      </rPr>
      <t>(Gestión humana)</t>
    </r>
  </si>
  <si>
    <r>
      <t xml:space="preserve">Desactualización del manual específico de funciones y competencias laborales para el personal en el centro de servicios </t>
    </r>
    <r>
      <rPr>
        <b/>
        <sz val="10"/>
        <rFont val="Calibri"/>
        <family val="2"/>
        <scheme val="minor"/>
      </rPr>
      <t>(Todos los procesos)</t>
    </r>
  </si>
  <si>
    <t>Ausencia de capacitación que incide en el inadecuado funcionamiento de los procesos</t>
  </si>
  <si>
    <r>
      <t>Establecer mecanismos de inducción y capacitación de personal que permitan garantizar la continuidad y el adecuado funcionamiento de los procesos a cargo del Centro</t>
    </r>
    <r>
      <rPr>
        <b/>
        <sz val="10"/>
        <rFont val="Calibri"/>
        <family val="2"/>
        <scheme val="minor"/>
      </rPr>
      <t>(Gestión humana)</t>
    </r>
  </si>
  <si>
    <r>
      <t>Incremento de solicitudes vía correo electrónico como principal canal de comunicación conocido por los usuarios.</t>
    </r>
    <r>
      <rPr>
        <b/>
        <sz val="10"/>
        <rFont val="Calibri"/>
        <family val="2"/>
        <scheme val="minor"/>
      </rPr>
      <t>(Comunicaciones y notificaciones)</t>
    </r>
  </si>
  <si>
    <r>
      <t xml:space="preserve">Ampliación y divulgación de otros canales de comunicación y suministro de información a los usuarios a través de celular, whatsapp, correo, aplicativos virtuales, etc. </t>
    </r>
    <r>
      <rPr>
        <b/>
        <sz val="10"/>
        <rFont val="Calibri"/>
        <family val="2"/>
        <scheme val="minor"/>
      </rPr>
      <t>(Comunicaciones y notificaciones)</t>
    </r>
  </si>
  <si>
    <r>
      <t xml:space="preserve">Generación de nuevos riesgos en los procesos </t>
    </r>
    <r>
      <rPr>
        <b/>
        <sz val="10"/>
        <rFont val="Calibri"/>
        <family val="2"/>
        <scheme val="minor"/>
      </rPr>
      <t>(Todos los procesos)</t>
    </r>
  </si>
  <si>
    <r>
      <t xml:space="preserve">Implementación de acciones de gestión que permiten realizar mejoras de los procesos, productos y servicios </t>
    </r>
    <r>
      <rPr>
        <b/>
        <sz val="10"/>
        <color theme="1"/>
        <rFont val="Calibri"/>
        <family val="2"/>
        <scheme val="minor"/>
      </rPr>
      <t>(todos los procesos)</t>
    </r>
  </si>
  <si>
    <r>
      <t>Quejas y mala imagen institucional(</t>
    </r>
    <r>
      <rPr>
        <b/>
        <sz val="10"/>
        <rFont val="Calibri"/>
        <family val="2"/>
        <scheme val="minor"/>
      </rPr>
      <t>Todos los procesos)</t>
    </r>
  </si>
  <si>
    <r>
      <t>Se garantiza el acceso a la Administración de Justicia sin discriminación alguna, tanto de usuarios internos como externos.</t>
    </r>
    <r>
      <rPr>
        <b/>
        <sz val="10"/>
        <color theme="1"/>
        <rFont val="Calibri"/>
        <family val="2"/>
        <scheme val="minor"/>
      </rPr>
      <t>(Todos los procesos)</t>
    </r>
  </si>
  <si>
    <r>
      <t>Difusión por fuera de la institución de las herramientas desarrolladas en el Centro, de manera irregular(</t>
    </r>
    <r>
      <rPr>
        <b/>
        <sz val="10"/>
        <color theme="1"/>
        <rFont val="Calibri"/>
        <family val="2"/>
        <scheme val="minor"/>
      </rPr>
      <t>Todos los procesos)</t>
    </r>
  </si>
  <si>
    <r>
      <t>Desarrollo de herramientas tecnológicas de apoyo a la gestión que complementan los aplicativos institucionales del Consejo Superior de la Judicatura y que garantizan la atención virtual</t>
    </r>
    <r>
      <rPr>
        <b/>
        <sz val="10"/>
        <rFont val="Calibri"/>
        <family val="2"/>
        <scheme val="minor"/>
      </rPr>
      <t>(Todos los procesos)</t>
    </r>
  </si>
  <si>
    <r>
      <t>Insuficiencia de recursos para la operación de los procesos</t>
    </r>
    <r>
      <rPr>
        <b/>
        <sz val="10"/>
        <color theme="1"/>
        <rFont val="Calibri"/>
        <family val="2"/>
        <scheme val="minor"/>
      </rPr>
      <t>(Todos los procesos)</t>
    </r>
  </si>
  <si>
    <r>
      <t>Fallas e insuficiencia de las herramientas tecnológicas y de  formación dispuestas para prestar el servicio de justicia, igualmente en la conformación y gestión del expediente digital.</t>
    </r>
    <r>
      <rPr>
        <b/>
        <sz val="10"/>
        <rFont val="Calibri"/>
        <family val="2"/>
        <scheme val="minor"/>
      </rPr>
      <t>(Gestión tecnológica)</t>
    </r>
  </si>
  <si>
    <r>
      <t>Implementación de herramientas tecnológicas para la totalidad de los procesos abarcando el conocimiento, simplificando trámites, mejoramiento de la comunicación interna y erradicando el uso de papel para la gestión de los expedientes.</t>
    </r>
    <r>
      <rPr>
        <b/>
        <sz val="10"/>
        <rFont val="Calibri"/>
        <family val="2"/>
        <scheme val="minor"/>
      </rPr>
      <t xml:space="preserve"> (Todos los procesos)</t>
    </r>
  </si>
  <si>
    <r>
      <t xml:space="preserve">Falta de implementación del expediente digital en todas las dependencias y despachos judiciales </t>
    </r>
    <r>
      <rPr>
        <b/>
        <sz val="10"/>
        <color theme="1"/>
        <rFont val="Calibri"/>
        <family val="2"/>
        <scheme val="minor"/>
      </rPr>
      <t>(Todos los procesos)</t>
    </r>
  </si>
  <si>
    <r>
      <t xml:space="preserve">Avance en la implementación del expediente digital y nuevos de aplicativos para el mejoramiento de la gestión. </t>
    </r>
    <r>
      <rPr>
        <b/>
        <sz val="10"/>
        <color theme="1"/>
        <rFont val="Calibri"/>
        <family val="2"/>
        <scheme val="minor"/>
      </rPr>
      <t>(Todos los procesos)</t>
    </r>
  </si>
  <si>
    <r>
      <t xml:space="preserve">Insuficiencia  de  recursos tecnológicos (hardware y software) para los empleados en trabajo remoto. </t>
    </r>
    <r>
      <rPr>
        <b/>
        <sz val="10"/>
        <rFont val="Calibri"/>
        <family val="2"/>
        <scheme val="minor"/>
      </rPr>
      <t>(Gestión tecnológica)</t>
    </r>
  </si>
  <si>
    <r>
      <t>Bajo rendimiento del ancho de banda.</t>
    </r>
    <r>
      <rPr>
        <b/>
        <sz val="10"/>
        <color theme="1"/>
        <rFont val="Calibri"/>
        <family val="2"/>
        <scheme val="minor"/>
      </rPr>
      <t>(Todos los procesos)</t>
    </r>
  </si>
  <si>
    <r>
      <t>Se dispone de los equipos tecnológicos, Software,
conectividad y servicios virtuales para el funcionamiento institucional, además se cuenta con herramientas tecnológicas desarrollada de acuerdo a las necesidades del Centro, que garantizan datos de calidad para la toma de decisiones y el acceso a la información.(</t>
    </r>
    <r>
      <rPr>
        <b/>
        <sz val="10"/>
        <color theme="1"/>
        <rFont val="Calibri"/>
        <family val="2"/>
        <scheme val="minor"/>
      </rPr>
      <t>Todos los procesos)</t>
    </r>
  </si>
  <si>
    <r>
      <t xml:space="preserve">Desactualización del manual de procesos y procedimientos </t>
    </r>
    <r>
      <rPr>
        <b/>
        <sz val="10"/>
        <rFont val="Calibri"/>
        <family val="2"/>
        <scheme val="minor"/>
      </rPr>
      <t>(Todos los procesos)</t>
    </r>
  </si>
  <si>
    <r>
      <t xml:space="preserve">Desactualización de los flujogramas de cada procedimiento </t>
    </r>
    <r>
      <rPr>
        <b/>
        <sz val="10"/>
        <color theme="1"/>
        <rFont val="Calibri"/>
        <family val="2"/>
        <scheme val="minor"/>
      </rPr>
      <t>(Todos los procesos)</t>
    </r>
  </si>
  <si>
    <r>
      <t>Disminución notoria del uso del papel a causa de la implementación de medios tecnológicos.</t>
    </r>
    <r>
      <rPr>
        <b/>
        <sz val="10"/>
        <rFont val="Calibri"/>
        <family val="2"/>
        <scheme val="minor"/>
      </rPr>
      <t>(Gestión de insumos)</t>
    </r>
  </si>
  <si>
    <r>
      <t xml:space="preserve">Adquisición de herramientas tecnológicas tales como </t>
    </r>
    <r>
      <rPr>
        <i/>
        <sz val="10"/>
        <rFont val="Calibri"/>
        <family val="2"/>
        <scheme val="minor"/>
      </rPr>
      <t>Teams</t>
    </r>
    <r>
      <rPr>
        <sz val="10"/>
        <rFont val="Calibri"/>
        <family val="2"/>
        <scheme val="minor"/>
      </rPr>
      <t xml:space="preserve">  para optimizar el flujo de información al interior del Centro de Servicios y garantizar la comunicación interna.</t>
    </r>
    <r>
      <rPr>
        <b/>
        <sz val="10"/>
        <rFont val="Calibri"/>
        <family val="2"/>
        <scheme val="minor"/>
      </rPr>
      <t xml:space="preserve"> (Gestión humana)</t>
    </r>
  </si>
  <si>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</si>
  <si>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</si>
  <si>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</si>
  <si>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Incremento en el consumo de servicios durante las actividades desarrollada en casa</t>
  </si>
  <si>
    <t>Ahorro en el uso de papel, toners y demás elementos de oficina al implementar el uso de medios tecnológicos.</t>
  </si>
  <si>
    <t xml:space="preserve">No se cuenta con un adecuado manejo de sustancias químicas, tal como se define en el Programa de Manejo Seguro de Sustancias Químicas.
</t>
  </si>
  <si>
    <t>Compromiso de la Alta Dirección, para la implementación, mantenimiento y fortalecimiento del Sistema de Gestión Ambiental y del Plan de Gestión Ambiental de la Rama Judicial.</t>
  </si>
  <si>
    <t>Limitación en la separación de residuos según el nuevo código de colores durante las actividades desarrollada en casa.</t>
  </si>
  <si>
    <t>Mayor accesibilidad a las acciónes de sensibilización y capacitaciones del Sistema de Gestión Ambiental</t>
  </si>
  <si>
    <t>Procesos de capacitación por medio de diplomados en  "Formación de Auditores en la Norma NTC ISO 14001:2015 y en la Norma Técnica de la Rama Judicial NTC 6256 :2018" por parte del  SIGCMA</t>
  </si>
  <si>
    <t>Actualizar manuales de funciones del Centro de Servicios para facilitar transiciones o cambios de personal.</t>
  </si>
  <si>
    <t>6,7,8</t>
  </si>
  <si>
    <t>1,2,9</t>
  </si>
  <si>
    <t>1,3,6,8,9</t>
  </si>
  <si>
    <t>Plan de acción</t>
  </si>
  <si>
    <t>Actualizar manual de procesos y procedimientos con los flujogramas correspondientes a cada proceso.</t>
  </si>
  <si>
    <t>20,21</t>
  </si>
  <si>
    <t>Divulgar los mecanismos de atención virtual  prestados por el Centro de Servicios.</t>
  </si>
  <si>
    <t>4,5,9</t>
  </si>
  <si>
    <t>1,3,4,9</t>
  </si>
  <si>
    <t>11,14,16,18</t>
  </si>
  <si>
    <t>2,5,6,10,13,16</t>
  </si>
  <si>
    <t xml:space="preserve">Plan de accion </t>
  </si>
  <si>
    <t>Seguimiento, control y análisis de los indicadores para la implementación de acciones de gestión que garanticen el adecuado desempeño del SGC</t>
  </si>
  <si>
    <t>1,3,4</t>
  </si>
  <si>
    <t>Ampliar y divulgar canales de comunicación con las partes interesadas, internas y  externas y  contribuir al aprestigiamento de la administración de justicia.</t>
  </si>
  <si>
    <t>1,3,4,9,10</t>
  </si>
  <si>
    <t>1,3,4,5,9</t>
  </si>
  <si>
    <t>11,13,14,16</t>
  </si>
  <si>
    <t>2,5,7,10,12,13,14,16</t>
  </si>
  <si>
    <t xml:space="preserve">Plan  de riesgos </t>
  </si>
  <si>
    <t>Talento humano suficiente, competente y comprometido y con experiencia para lograr el desarrollo de las diferentes actividades del Centro de Servicios y mejorar el Sistema de Gestion de Calidad</t>
  </si>
  <si>
    <t>3,6,8</t>
  </si>
  <si>
    <t>1,2,4,6,7,8,10</t>
  </si>
  <si>
    <t>1,3,8</t>
  </si>
  <si>
    <t>Divulgar los distintos medios,  formas de acceso e instructivos del aplicativo y  gestionar la conexión a aquellas partes interesadas que no cuenten con medios tecnológicos o conocimientos para hacerlo.</t>
  </si>
  <si>
    <t>1,4,9,10,14</t>
  </si>
  <si>
    <t>5,10,12,13,14,16</t>
  </si>
  <si>
    <t>Realizar reuniones trimestrales de planeación, seguimiento y evaluación de la gestión del Centro de Servicios</t>
  </si>
  <si>
    <t>Realizar por parte del lider del SIGCMA del Centro de Servicios capacitación y seguimiento periódico de cumplimiento del sistema complementado con las capacitaciones realizadas por la Coordinación  Nacional del SIGCMA.</t>
  </si>
  <si>
    <r>
      <t xml:space="preserve">Utilizar herramientas tecnológicas de comunicación interna como </t>
    </r>
    <r>
      <rPr>
        <i/>
        <sz val="12"/>
        <rFont val="Calibri"/>
        <family val="2"/>
        <scheme val="minor"/>
      </rPr>
      <t>Teams</t>
    </r>
    <r>
      <rPr>
        <sz val="12"/>
        <rFont val="Calibri"/>
        <family val="2"/>
        <scheme val="minor"/>
      </rPr>
      <t xml:space="preserve"> que permitan respetar los horarios laborales y espacios personales y familiares de los servidores judiciales.</t>
    </r>
  </si>
  <si>
    <t>2,5,7,14,18</t>
  </si>
  <si>
    <t>Conocer e implementar las diferentes herramientas tecnológicas dispuestas para la prestación del servicios de justicia.</t>
  </si>
  <si>
    <t>5,10,13,14,15</t>
  </si>
  <si>
    <t>5,15,19</t>
  </si>
  <si>
    <t>5,7,13,14,16</t>
  </si>
  <si>
    <t xml:space="preserve">Seguimiento control y mejora de las prestacion del servicio a los usuarios externos </t>
  </si>
  <si>
    <t>1,5</t>
  </si>
  <si>
    <t>5,14,16</t>
  </si>
  <si>
    <t>4,6</t>
  </si>
  <si>
    <t>Estrategicos</t>
  </si>
  <si>
    <t>Omitir dar respuesta a un derecho de petición</t>
  </si>
  <si>
    <t>Planeación estratégica</t>
  </si>
  <si>
    <t>Revisión minuciosa de los derechos de petición allegados</t>
  </si>
  <si>
    <t>Incumplimiento de metas</t>
  </si>
  <si>
    <t>Informe de gestión anual (en el que se presenta la gestión, la planeación y el seguimiento de cada proceso del Centro de Servicios)</t>
  </si>
  <si>
    <t>CIVIL - FAMILIA</t>
  </si>
  <si>
    <t xml:space="preserve">CENTRO DE SERVICIOS </t>
  </si>
  <si>
    <t>Establecer, orientar e implementar la planeación estratégica, con la implantación de la política  y los objetivos de calidad, dirigiendo las actividades del Centro al logro satisfactorio de programas, planes y desarrollos que contribuyan al cumplimiento de las metas establecidas, además de garantizar el mantenimiento y la mejora continua del sistema de Gestión de Calidad.</t>
  </si>
  <si>
    <t>Centro de Servicios Civil - Familia</t>
  </si>
  <si>
    <t>Comunicaciones y Notificaciones</t>
  </si>
  <si>
    <t xml:space="preserve">Recibir las comunicaciones relacionadas con procesos y tutelas provenientes de los Juzgados Civiles y de Familia de Manizales, para realizar su respectiva notificación. </t>
  </si>
  <si>
    <t>Centro de Servicios Civil - Familia de Manizales</t>
  </si>
  <si>
    <t>Nulidades por indebida notificación</t>
  </si>
  <si>
    <t>Canales de atención al usuario virtuales</t>
  </si>
  <si>
    <t>Aplicativo SIGCOM,  Aplicativo SIGNOT</t>
  </si>
  <si>
    <t>Revisión minuciosa de los documentos entrantes</t>
  </si>
  <si>
    <t>Protocolo procesos operativos</t>
  </si>
  <si>
    <t>Devolución incorrecta de documentos</t>
  </si>
  <si>
    <t>Revisión minuciosa de los documentos a devolver, Verificación de asunto del documento por parte del área de gestión documental para trasladarlo al área competente o al juzgado competente, Procedimiento para la recepción de documentos, Aplicativos SIGCOM, SIGNOT y SIDOJU</t>
  </si>
  <si>
    <t>Compartir datos moviles</t>
  </si>
  <si>
    <t xml:space="preserve">Comunicación inmediata con la empresa de correo certificado 4-72 </t>
  </si>
  <si>
    <t>Planilla manual de envíos en excel</t>
  </si>
  <si>
    <t>Inconvenientes en la realización de notificaciones por correo electrónico</t>
  </si>
  <si>
    <t>Acceso al usuario de correo electrónico de notificaciones por parte de 8 servidores judiciales para evitar congestiones</t>
  </si>
  <si>
    <t>Recepción diaria en dos jornadas para evitar el represamiento de correspondencia y notificaciones</t>
  </si>
  <si>
    <t>Estandarización del asunto de los envíos de correo electrónico para facilitar su identificación</t>
  </si>
  <si>
    <t>Demora en el envío de correspondencia</t>
  </si>
  <si>
    <t>Verificación de documentos cargados por el SIGNOT que permite la identificación de documentos a enviar por 4-72</t>
  </si>
  <si>
    <t>Apoyo al área de comunicaciones y notificaciones con personal capacitado, cuando se requiere</t>
  </si>
  <si>
    <t>Incrementar los servidores para el proceso de notificaciones</t>
  </si>
  <si>
    <t>Gestión documental</t>
  </si>
  <si>
    <t>Recibir los documentos presentados por los usuarios en general, remitidos a los Juzgados Civiles y de Familia de Manizales y realizar su entrega respectiva en el Juzgado correspondiente</t>
  </si>
  <si>
    <t>Confidencialidad de los documentos recibidos</t>
  </si>
  <si>
    <t>Protocolos operativos para la recepción del documento</t>
  </si>
  <si>
    <t>Recepción errónea de documentos</t>
  </si>
  <si>
    <t>Tardanza en la entrega de documentos a los Juzgados</t>
  </si>
  <si>
    <t>1. Falta de revisión del sistema SIDOJU por parte del servidor judicial encargado de la entrega de documentos.
2. Fallas en los servicios domesticos  de red y eléctricos del servidor judicial encargado.</t>
  </si>
  <si>
    <t>Procedimiento y protocolo operativo para la entrega de documentos en los juzgados</t>
  </si>
  <si>
    <t>Alertas de verificación de documentos y alerta de verificación del despacho</t>
  </si>
  <si>
    <t>Tecnológicos-Falla del sistema SIDOJU o de la ventanilla virtual de recepción de documentos</t>
  </si>
  <si>
    <t>1. Caída de la red del Palacio de Justicia
2. Reinicio de equipo servidor</t>
  </si>
  <si>
    <t xml:space="preserve">Recepción  de documentos a través del correo electronico institucional </t>
  </si>
  <si>
    <t>Registro manual de información en planilla excel</t>
  </si>
  <si>
    <t>Registro incorrecto de documentos</t>
  </si>
  <si>
    <t>1. Falta de revisión en la información registrada
2. Falta de personal capacitado
3. Documento mal dirigido
4. Fallas técnicas
5. Alto volumen de documentos recibidos</t>
  </si>
  <si>
    <t>Procedimiento para el registro de memoriales</t>
  </si>
  <si>
    <t>Servidores judiciales de otras áreas, capacitados en el desempeño de las funciones del área de gestión documental</t>
  </si>
  <si>
    <t>Revisión minuciosa de los documentos recibidos, registrados y entregados</t>
  </si>
  <si>
    <t>Aplicativo para el registro de documentos SIDOJU</t>
  </si>
  <si>
    <t>Recepción diaria en dos jornadas para evitar el represamiento de documentos</t>
  </si>
  <si>
    <t>TODOS LOS PROCESOS</t>
  </si>
  <si>
    <t xml:space="preserve">1. Perdida del documento (Petición), Olvido del coordinador.
</t>
  </si>
  <si>
    <t>Desatención del servidor judicial .</t>
  </si>
  <si>
    <t>Posibilidad de Vulneración de los derechos fundamentales de los ciudadanos debido a la desatención del servidor Judicial.</t>
  </si>
  <si>
    <t xml:space="preserve">
1. Ausencia de capacitación al personal de la dependencia
2. Deficiencia de recursos fisicos y tencológicos para cumplir con las metas.
3. Insatisfacción del usuario
</t>
  </si>
  <si>
    <t xml:space="preserve">Falta de planeación y seguimiento de los procesos. </t>
  </si>
  <si>
    <t>Posibilidad de incumplimiento de metas establecidas debido a la falta de planeación y seguimiento de los procesos.</t>
  </si>
  <si>
    <t>Plan de acción anual del Centro de Servicios, manual de funciones y manual de procesos y procedimientos.</t>
  </si>
  <si>
    <t xml:space="preserve">1. No remisión completa de traslado y auto a notificar.
2. Confusión entre legislación vigente para realizar notificaciones (CGP y Decreto 806)
3. Errores en el conteo de términos relacionados con el trámite de notificación de procesos.
4. Falta de revisión de los aplicativos SIGNOT y SIGCOM para la verificación de notificaciones.
</t>
  </si>
  <si>
    <t>Verificación indebida de documentos y términos de notificación</t>
  </si>
  <si>
    <t>Posibilidad de afectación en la Prestación del Servicio de Justicia debido a la verificación indebida de documentos y términos de notificación.</t>
  </si>
  <si>
    <t xml:space="preserve">1. Falta de verificación y revisión de la documentación a devolver al juzgado por parte del servidor judicial.
</t>
  </si>
  <si>
    <t>Desatención del servidor Judicial.</t>
  </si>
  <si>
    <t>Posibilidad de Afectación en la Prestación del Servicio de Justicia debido a la desatención del servidor Judicial.</t>
  </si>
  <si>
    <t>Tecnológicos-Falla del sistema SIGNOT y SIGCOM</t>
  </si>
  <si>
    <t xml:space="preserve">1. Caída de la red del Palacio de Justicia
2. Reinicio de equipo servidor
3. Equipo servidor sin capacidad de almacenamiento
</t>
  </si>
  <si>
    <t>Fallas tecnológicas</t>
  </si>
  <si>
    <t>Posibilidad de afectación en la prestación del servicio debido a las fallas tecnológicas.</t>
  </si>
  <si>
    <t xml:space="preserve">1. Existencia de una sola cuenta de correo electrónico para notificaciones y comunicaciones y falla de la banda ancha 
2. Alto volumen de correspondencia y notificaciones a enviar por correo electrónico.
3. Error por parte del servidor Judicial en la digitalización de la dirección del correo electrónico.
</t>
  </si>
  <si>
    <t>Falta de verificación por parte del servidor Judicial y fallas tecnológicas</t>
  </si>
  <si>
    <t>Posibilidad de afectación en la prestación del servicio de Justicia debido a la falta de verificación por parte del servidor Judicial y fallas tecnológicas</t>
  </si>
  <si>
    <t>1.  Inadecuada verificación de documentos cargados por los Juzgados en el aplicativo SIGNOT
2. Entrega tardía de documentos a enviar, por parte del Juzgado.
3.  Ausencia de servidores judiciales del proceso de comunicaciones y notificaciones.</t>
  </si>
  <si>
    <t>Documentos incompletos cargados por parte del Juzgado</t>
  </si>
  <si>
    <t>Posibilidad de afectación en la Prestación del Servicio de Justicia debido a los documentos incompletos cargados por parte del Juzgado</t>
  </si>
  <si>
    <t>Tecnológicos-Falla de sistema SIPOST</t>
  </si>
  <si>
    <t>1.Caída de la red del Palacio de Justicia
2.Fallas técnicas del sistema SIPOST
3.Falla del internet de la entidad</t>
  </si>
  <si>
    <t>Fallas en el sistema SIPOST</t>
  </si>
  <si>
    <t>Posibilidad de afectación en la Prestación del Servicio de Justicia debido a las fallas tecnológicas en el sistema SIPOST</t>
  </si>
  <si>
    <t xml:space="preserve">Planilla manual de envíos en Excel
</t>
  </si>
  <si>
    <t xml:space="preserve">Compartir datos móviles para garantizar el acceso a internet
</t>
  </si>
  <si>
    <t>Comunicación inmediata con la empresa de correo certificado 4-72</t>
  </si>
  <si>
    <t>1. Desconocimiento u omisión del servidor judicial que realiza la tarea</t>
  </si>
  <si>
    <t>Carencia de transparencia, ética y valores</t>
  </si>
  <si>
    <t>Posibilidad de afectación en la Prestación del Servicio de Justicia debido a la carencia de transparencia, ética y valores</t>
  </si>
  <si>
    <t xml:space="preserve">
1. Documento mal dirigido por parte del usuario externo.
2. Falta de verificación por parte del servidor Judicial.
</t>
  </si>
  <si>
    <t>Falta de verificación de los usuarios</t>
  </si>
  <si>
    <t>Posibilidad de afectación en la Prestación del Servicio de Justicia debido a la falta de verificación de los usuarios</t>
  </si>
  <si>
    <t>Verificación minuciosa de cada documento recibido.</t>
  </si>
  <si>
    <t>Creación de un botón para la devolución de documentos por parte de los juzgado</t>
  </si>
  <si>
    <t>Fallas en la red de internet</t>
  </si>
  <si>
    <t>Posibilidad de la afectación en la Prestación del Servicio de Justicia debido a las fallas en la red de internet</t>
  </si>
  <si>
    <t>Fallas tecnológicas en el sistema de recepción de memoriales</t>
  </si>
  <si>
    <t>Posibilidad de afectación en la Prestación del Servicio de Justicia debido a las Fallas tecnológicas en el sistema de recepción de memoriales</t>
  </si>
  <si>
    <t>Desatención del servidor Judicial de recepción de memoriales.</t>
  </si>
  <si>
    <t>Posibilidad de afectación en la Prestación del Servicio de Justicia debido a la desatención del servidor Judicial de recepción de memoriales.</t>
  </si>
  <si>
    <t>Depósitos Judiciales y Conciliaciones Bancarias</t>
  </si>
  <si>
    <t>Realizar la conciliación bancaria de los Juzgados adscritos al Centro, verificando que la información de los extractos bancarios coincidan con la información reportada en la base de datos SAE.</t>
  </si>
  <si>
    <t>Centro de Servicios Civil - Familia Manizales</t>
  </si>
  <si>
    <t>Retrasos en la  realización de la conciliación bancaria</t>
  </si>
  <si>
    <t xml:space="preserve">1. Inexactitud en el reporte de la información por parte del banco (extracto)
2. Error del encriptado diario realizado por la Oficina Judicial, Error en el informe para correcciones enviado por el Centro de Servicios a la Oficina Judicial o al área de sistemas de la seccional, Demora en las correcciones a realizar por la Oficina Judicial o por el área de sistemas de la seccional.
</t>
  </si>
  <si>
    <t>Retraso en la entrega del extracto</t>
  </si>
  <si>
    <t>Posibilidad de afectación en la Prestación del Servicio de Justicia debido a el retraso en la entrega del extracto.</t>
  </si>
  <si>
    <t>Herramienta en excel para la realización de conciliaciones bancarias</t>
  </si>
  <si>
    <t>Comunicación inmediata con el Banco Agrario para solicitar los reportes necesarios</t>
  </si>
  <si>
    <t>Reparto</t>
  </si>
  <si>
    <t>Realizar el reparto de procesos de las especialidades Civil-Familia, incluyendo los Despachos del Tribunal Superior Sala Civil-Familia (total 31 Despachos) de la ciudad de Manizales</t>
  </si>
  <si>
    <t>Reparto inequitativo</t>
  </si>
  <si>
    <t xml:space="preserve"> 
1. No reporte de novedades de reparto por parte de los Juzgados y Fallas en la consulta en el sistema Justicia XXI.
2. Atraso en la consolidación semanal de la información estadística conforme a la Circular DESAJMZC15-63 de 2015.
</t>
  </si>
  <si>
    <t>No reporte de novedades</t>
  </si>
  <si>
    <t>Posibilidad de afectación en la prestación del Servicio de Justicia debido al no reporte de novedades.</t>
  </si>
  <si>
    <t xml:space="preserve">Revisión de la estadística </t>
  </si>
  <si>
    <t>Revisión de las novedades por parte de los juzgados</t>
  </si>
  <si>
    <t>Omisión en la aplicación de la normatividad vigente</t>
  </si>
  <si>
    <t>1. Desconocimiento, omisión, falta de verificacion por parte del servidor judicial que realiza la tarea y desactualización de la normatividad vigente</t>
  </si>
  <si>
    <t>Desconocimiento del servidor judicial sobre la normatividad vigente</t>
  </si>
  <si>
    <t>Posibilidad de afectación en la prestación del Servicio de Justicia debido al desconocimiento del servidor Judicial sobre la normatividad vigente</t>
  </si>
  <si>
    <t>Protocolos operativos, manual de procesos y procedimientos</t>
  </si>
  <si>
    <t>Error en la causal de compensación</t>
  </si>
  <si>
    <t xml:space="preserve">1. Error en la selección del tipo de novedad, por parte de la coordinadora, reporte errado del Juzgado.
</t>
  </si>
  <si>
    <t>Reporte errado</t>
  </si>
  <si>
    <t>Posibilidad de afectación en la prestación del Servicio de Justicia debido al reporte errado</t>
  </si>
  <si>
    <t>Verificación minuciosa a la hora de seleccionar el tipo de compensación a realizar</t>
  </si>
  <si>
    <t>Error al asignar el grupo de reparto</t>
  </si>
  <si>
    <t>1. Distracción del servidor judicial que realiza el reparto.
2. Inexsistencia o desconocimiento de grupos de reparto para el ingreso de información de manera correcta.</t>
  </si>
  <si>
    <t>Desatención del servidor judicial encargado de la asignación del grupo de reparto</t>
  </si>
  <si>
    <t>Posibilidad de la afectación en la prestación del servicio de Justicia debido a la desatención del servidor Judicial encargado de la asignación del grupo de reparto</t>
  </si>
  <si>
    <t>Revisón minuciosa de la demanda allegada para reparto, Verificación de la información registrada en el sistema previa al reparto, Protocolos y procedimientos para el reparto</t>
  </si>
  <si>
    <t>Listado de grupos de reparto por corporación y especialidad conforme a los Acuerdos reglamentarios, Módulo de novedades por reparto</t>
  </si>
  <si>
    <t>Error en el registro de la información de las partes</t>
  </si>
  <si>
    <t xml:space="preserve">1. Distracción del servidor judicial que realiza el reparto.
2. Base de datos del aplicativo institucional de reparto SARJ con errores en la información de las partes.
3. Error de la información presentada por el usuario.
</t>
  </si>
  <si>
    <t xml:space="preserve">Error en la información en el registro de las partes </t>
  </si>
  <si>
    <t>Posibilidad de afectación en la prestación del Servicio de Justicia debido al error en la información del registro de las partes</t>
  </si>
  <si>
    <t>Revisión minuciosa de la demanda allegada para reparto y del formato de presentación de demanda</t>
  </si>
  <si>
    <t>Utilización del aplicativo institucional de reparto</t>
  </si>
  <si>
    <t>Protocolos y procedimientos para el reparto</t>
  </si>
  <si>
    <t>Falla en el aplicativo de ventanilla virtual para recepción de demandas</t>
  </si>
  <si>
    <t>1. Caída de la red en el Palacio de Justicia y bajo rendimiento de la banda ancha.
2. Vulneración a la seguridad y falla en el motor de base de datos.</t>
  </si>
  <si>
    <t>Falla tecnológica en la Ventanilla Virtual de recepción de demandas</t>
  </si>
  <si>
    <t>Posibilidad de afectación en la prestación del servicio de Justicia debido a las fallas tecnológicas en la Ventanilla Virtual de recepción de demanda</t>
  </si>
  <si>
    <t>Comunicación inmediata con los ingenieros desarrolladores del aplicativo</t>
  </si>
  <si>
    <t xml:space="preserve">Envío de demandas a traves del correo electrónico instucional </t>
  </si>
  <si>
    <t>Tecnológicos- falla del sistema institucional de reparto (SARJ y Justicia XXI)</t>
  </si>
  <si>
    <t>1. Caída de la red en el Palacio de justicia.
2. Daños en las bases de datos del aplicativo de reparto que producen errores.</t>
  </si>
  <si>
    <t>Falla tecnológica en los sistemas institucionales de reparto</t>
  </si>
  <si>
    <t>Posibilidad de afectación de la prestación del servicio de justicia debido a las fallas tecnológicas en los sistemas institucionales de reparto</t>
  </si>
  <si>
    <t>Comunicación inmediata con el área de Sistemas de la Seccional para la solución de caídas del sistema o errores del mismo</t>
  </si>
  <si>
    <t>Procedimiento para el reparto manual de procesos</t>
  </si>
  <si>
    <t>Error en la asiganción de segundas instancias por conocimiento previo</t>
  </si>
  <si>
    <t xml:space="preserve">1. Falta de verificación del servidor judicial que realiza el reparto.
2. Formato de remisión de segundas instancias mal diligenciado por el Juzgado.
</t>
  </si>
  <si>
    <t>Falta de verificación del servidor judicial encargado de la asignación de segundas instancias por conocimiento previo</t>
  </si>
  <si>
    <t>Posibilidad de afectación en la Prestación del Servicio de Justicia debido a la falta de verificación del servidor judicial encargado de la asignación de segundas instancias por conocimiento previo</t>
  </si>
  <si>
    <t>Formato para presentación de segundas instancias remitido por el Juzgado de primera instancia</t>
  </si>
  <si>
    <t>Verificación del formato de presentación de segundas instancias vs los procesos recibidos y el Sistema Justicia XXI y Ventanilla Virtual de recepción de demandas</t>
  </si>
  <si>
    <t>Manipulación en el reparto de los expedientes</t>
  </si>
  <si>
    <t xml:space="preserve">
1. No dar aplicación al procedimiento y protocolo operacional para el reparto con la intención de favorecer a alguien.</t>
  </si>
  <si>
    <t>Interés de favorecer a alguien (corrupción)</t>
  </si>
  <si>
    <t>Posibilidad de corrupción al interior de la institución debido al interés de favorecer a alguien</t>
  </si>
  <si>
    <t>Seguimiento y control de los procesos que ingresan por reparto, Procedimiento para el reparto de procesos, Auditorias de reparto y Aplicación a las Circulares DEAJC13-74 de 2013, DEAJ15-659 de 2015 y DESAJMZC15-63 de 2015</t>
  </si>
  <si>
    <t>Trabajo Social</t>
  </si>
  <si>
    <t>Apoyar la labor de los Juzgados de Familia mediante la emisión de conceptos sicosociales, realizando visitas a los domicilios de las partes involucradas en el proceso que sean solicitadas por el Juez al Centro, elaborando los informes correspondientes y formulando programas y proyectos enfocados a la atención de dicha población</t>
  </si>
  <si>
    <t>Solicitud tardía de visitas por parte del Juzgado</t>
  </si>
  <si>
    <t xml:space="preserve">1. Demora de los Juzgados para realizar la solicitud.
2. Visitas imprevistas a raíz de una situación perentoria.
</t>
  </si>
  <si>
    <t>Olvido del servidor judicial encargado de realizar la solicitud de visita del despacho</t>
  </si>
  <si>
    <t>Posibilidad de afectación en la Prestación del Servicio de Justicia debido al olvido del servidor judicial encargado de realizar la solicitud de visita del despacho</t>
  </si>
  <si>
    <t>Protocolo para el trámite de las visitas socio familiares</t>
  </si>
  <si>
    <t>Aplicativo VISITA SOCIAL</t>
  </si>
  <si>
    <t>Dificultad para la realización de visitas</t>
  </si>
  <si>
    <t xml:space="preserve">1. Usuarios de bajos recursos económicos y en situaciones de vulnerabilidad que imposibilitan la realización de la visita por medio virtual.
</t>
  </si>
  <si>
    <t>Falta de herramientas tecnológicas por parte de los usuarios externos</t>
  </si>
  <si>
    <t>Posibilidad de afectación en la Prestación del Servicio de Justicia debido a la falta de herramientas tecnológicas por parte de los usuarios externos</t>
  </si>
  <si>
    <t>Decreto 806 que permite la realización de visitas por medios virtuales, Asistententes Sociales comprometidas con el desempeño de la función</t>
  </si>
  <si>
    <t>Duplicidad en la realización de visitas</t>
  </si>
  <si>
    <t xml:space="preserve">1. Falta de verificación por parte del Juzgado que realiza la visita
</t>
  </si>
  <si>
    <t>Desatención por parte del Juzgado</t>
  </si>
  <si>
    <t>Posibilidad de afectación en la Prestación del Servicio de Justicia debido a la desatención por parte del Juzgado</t>
  </si>
  <si>
    <t>Alerta en el sistema para que el Juzgado detecte que ya se había realizado una solicitud previa, Revisión de cada una de las solicitudes de visitas allegadas</t>
  </si>
  <si>
    <t>Error en la valoración y/o diagnóstico psicosocial</t>
  </si>
  <si>
    <t xml:space="preserve">1. Pérdida de competencias laborales por falta de actualización de las trabajadoras sociales
</t>
  </si>
  <si>
    <t xml:space="preserve">Desactualización de competencias laborales </t>
  </si>
  <si>
    <t xml:space="preserve">Posibilidad de afectación en la Prestación del Servicio de Justicia debido a la desactualización de competencias laborales </t>
  </si>
  <si>
    <t>Participación de las servidoras judiciales del área en cursos de capacitación y actualización de conocimientos y valoración de los informes por parte de los Juzgados para detectar aspectos de mejora.</t>
  </si>
  <si>
    <t>Archivo</t>
  </si>
  <si>
    <t>Ordenar, clasificar y actualizar el archivo judicial de los juzgados Civiles y de Familia de Manizales, para facilitar la ubicación de los documentos y su futura remisión al archivo central.</t>
  </si>
  <si>
    <t>Pérdida de procesos o documentos</t>
  </si>
  <si>
    <t xml:space="preserve">1. Traslado inapropiado de procesos entre los Juzgados y el Centro de Servicios
2. Sustracción de documentos o demandas por parte de un servidor judicial del Centro de Servicios o de un juzgado
3. Tralado de expedientes para archivo a lugares donde residen los servidores judiciales
4. Eliminación de documentos digitales por error involuntario.
</t>
  </si>
  <si>
    <t>Desatención del servidor Judicial</t>
  </si>
  <si>
    <t>Posibilidad de afectación en la Prestación del Servicio de Justicia debido a la desatención del servidor Judicial</t>
  </si>
  <si>
    <t>Recepción y traslado de archivo judicial y administrativo en cajas</t>
  </si>
  <si>
    <t xml:space="preserve">Análisis de la situación judicial de los servidores de archivo, relacionadas con demandas ejecutivas  </t>
  </si>
  <si>
    <t>Control de registros a través del sistema y seguimiento diario en archivo en compartido Excel y Actas de Recibido y Entrega</t>
  </si>
  <si>
    <t>Verificación en la bandeja de eliminados los documentos de que fueron borrados por error involuntario</t>
  </si>
  <si>
    <t>Errores en la recepción y devolución de procesos</t>
  </si>
  <si>
    <t xml:space="preserve">1. Falta de verificación previa a la recepción o entrega de procesos
</t>
  </si>
  <si>
    <t>Falta verificación de la cantidad y radicado de los procesos recibidos y entregados</t>
  </si>
  <si>
    <t>Posibilidad de incumplimiento de las metas establecidas debido a falta Verificación de la cantidad y radicado de los procesos recibidos y entregados</t>
  </si>
  <si>
    <t xml:space="preserve">Actas de entrega y devolución sistematizadas, Verificación física de procesos vs actas </t>
  </si>
  <si>
    <t>Tecnológicos- falla del sistema SAIDOJ y Justicia XXI</t>
  </si>
  <si>
    <t xml:space="preserve">1. Caída de la red del Palacio de Justicia
</t>
  </si>
  <si>
    <t>Fallas en la red y en los sistemas nacionales y locales</t>
  </si>
  <si>
    <t>Posibilidad de afectación en la Prestación del Servicio de Justicia debido a las fallas en la red y en los sistemas nacionales y locales</t>
  </si>
  <si>
    <t>Comunicación inmediata con el área de sistemas de la Seccional para la solución de la falla.</t>
  </si>
  <si>
    <t xml:space="preserve">Error en el registro de la información de archivo </t>
  </si>
  <si>
    <t>1. Distracción del servidor judicial que realiza el archivo</t>
  </si>
  <si>
    <t xml:space="preserve">Posibilidad de ncumplimiento de las metas establecidas debido a la desatención del servidor Judicial </t>
  </si>
  <si>
    <t xml:space="preserve">Revisión diaria y aleatoria en el sistema para verificación de errores, Corrección de información necesaria </t>
  </si>
  <si>
    <t>Entrega inoportuna de procesos</t>
  </si>
  <si>
    <t xml:space="preserve">1. Diligenciamiento incorrecto del formato por parte del Juzgado solicitante.
2. Distracción del servidor judicial del Centro de Servicios que realiza la entrega de procesos en los Juzgados y/o del servidor judicial que recibe el proceso en el Juzgado.
3. Retrasos en la entrega por parte del Archivo Central
</t>
  </si>
  <si>
    <t>Retrasos de entrega por parte del achivo central</t>
  </si>
  <si>
    <t>Posibilidad de afectación en la Prestación del Servicio de Justicia debido a los retrasos de entrega por parte del achivo central</t>
  </si>
  <si>
    <t>Revisión de los formatos diligenciados por parte del Juzgado</t>
  </si>
  <si>
    <t>Capacitación al servidor judicial cada vez que se requiera</t>
  </si>
  <si>
    <t>Reiterar al Archvio Central la entrega oportuna cuando esta se encuentre fuera del límite de tiempo</t>
  </si>
  <si>
    <t>Desarrollo y Soporte Tecnológico</t>
  </si>
  <si>
    <t>Contribuir a la sistematización, actualización y soporte de las herramientas tecnológicas que se manejan en el Centro de Servicios Civil-Familia de Manizales</t>
  </si>
  <si>
    <t>Pérdida de información del Centro de Servicios</t>
  </si>
  <si>
    <t xml:space="preserve">
1.  Desconocimiento e incumplimiento de las políticas de seguridad de la información
2.  Ausencia de planes de contingencia que permitan la recuperación de la información en caso de desastres
3. Daños o desastres que ocasionen la pérdida de información del sistema
4.  No generación de las copias de seguridad</t>
  </si>
  <si>
    <t>No realizar debidamente las copias de seguridad</t>
  </si>
  <si>
    <t>Posibilidad de afectación en la Prestación del Servicio de Justicia debido a la no realización de las copias de seguridad.</t>
  </si>
  <si>
    <t>Corrupción</t>
  </si>
  <si>
    <t xml:space="preserve">1. Intención de favorecer o de obtener un beneficio en particular y/o Soborno a los servidores públicos
2.  Uso indebido de accesos y permisos
3.  Falta de seguridad en las bases de datos 
</t>
  </si>
  <si>
    <t>Posibilidad de corrupción al interior de la institución debido a la carencia de transparencia, ética y valores</t>
  </si>
  <si>
    <t>Personal idóneo y capacitado</t>
  </si>
  <si>
    <t>Responsable en custodia y administración del servidor de la oficina</t>
  </si>
  <si>
    <t>Realización automática de copias de seguridad diarias en el disco duro externo</t>
  </si>
  <si>
    <t>Fallas en la seguridad de la información del Centro de Servicios</t>
  </si>
  <si>
    <t>1. Mala configuración de las políticas de calidad del servidor local
2. Ataques informáticos a la plataforma tecnológica del Centro de Servicios
3.  Ubicación en la web de la platafoforma tecnológica del Centro de Servicios</t>
  </si>
  <si>
    <t>Fallas en el sistema de seguridad</t>
  </si>
  <si>
    <t>Posibilidad afectación en la Prestación del Servicio de Justicia debido a las fallas en el sistema de seguridad.</t>
  </si>
  <si>
    <t>Creación de usuarios y contraseñas, que permiten el control de privilegios y accesos</t>
  </si>
  <si>
    <t>Responsabilidad en la custodia y administración del servidor del Centro del Servicio</t>
  </si>
  <si>
    <t>Eliminación Java script, eliminación de peticiones http, implementación flujo asincrono indexación de directorios.</t>
  </si>
  <si>
    <t>Rezago tecnológico</t>
  </si>
  <si>
    <t xml:space="preserve">1. Limitación por obsolescencia en las versiones de software.
2.  Falta de planeación para el diseño de herramientas de gestión.
3.  Ausencia de indicadores e información para la planeación tecnológica.
</t>
  </si>
  <si>
    <t>Ausencia de personal capacitado para construcción e implementación de sistemas de información.</t>
  </si>
  <si>
    <t>Posibilidad de afectación en la Prestación del Servicio de Justicia debido a la ausencia de personal capacitado para construcción e implementación de sistemas de información.</t>
  </si>
  <si>
    <t>Plataforma tecnológica adaptada a las necesidades del Centro que permiten la trazabilidad en el desarrollo de los procesos</t>
  </si>
  <si>
    <t>Monitoreo permanente a la plataforma tecnológica del Centro para encontrar oportunidades de mejora</t>
  </si>
  <si>
    <t>Recurso Humano</t>
  </si>
  <si>
    <t>Proveer y mantener el talento humano competente requerido por cada uno de los procesos, para lograr la misión y visión del Centro</t>
  </si>
  <si>
    <t>Nombramiento sin el lleno de los requisitos</t>
  </si>
  <si>
    <t xml:space="preserve">1. Desconocimiento de la normatividad vigente que establece los requisitos de los cargos.
2. Interés de favorecer a alguien.
</t>
  </si>
  <si>
    <t>Omisión del servidor Judicial responsable de nombramiento de cargos</t>
  </si>
  <si>
    <t>Posibilidad de afectación en la Prestación del Servicio de Justicia debido a la omisión del servidor Judicial responsable de nombramiento de cargos</t>
  </si>
  <si>
    <t>Protocolos administrativos para la realización de nombramientos.</t>
  </si>
  <si>
    <t>Formato de requisitos para tomar posesión de un cargo en la Rama, Actualización del normograma Judicial</t>
  </si>
  <si>
    <t xml:space="preserve">1. Interés particular
2. Tráfico de influencia
3. Nombramiento de personal por intereses políticos.
</t>
  </si>
  <si>
    <t>Posibilidad de corrupción al interior de la institución debido a la carencia de transparencia, ética y valores.</t>
  </si>
  <si>
    <t>Auditorias internas, Actualización del normograma Judicial</t>
  </si>
  <si>
    <t>Plan anticorrupción</t>
  </si>
  <si>
    <t>Coordinadora Centro de servicios, Líder de calidad</t>
  </si>
  <si>
    <t>Protocolos administrativos para la realización de nombramientos</t>
  </si>
  <si>
    <t>Formato de requisitos para tomar posesión de un cargo en la Rama</t>
  </si>
  <si>
    <t>Vinculación de personal no competente</t>
  </si>
  <si>
    <t>1. Ausencia de manual de funciones y competencias laborales
2. Deficiente proceso de selección de personal</t>
  </si>
  <si>
    <t>Ausencia de verificación de las competencias laborales</t>
  </si>
  <si>
    <t>Posibilidad de afectación en la Prestación del Servicio de Justicia debido a la ausencia de verificación de las competencias laborales.</t>
  </si>
  <si>
    <t>Manual de funciones y competencias laborales</t>
  </si>
  <si>
    <t>Hojas de vida de los servidores judiciales incompletas</t>
  </si>
  <si>
    <t>1. Falta de compromiso de los servidores judiciales del Centro, con respecto a la actualización de información.
2. Falta de revisión en la incorporación de documentos requeridos para el nombramiento de personal.</t>
  </si>
  <si>
    <t xml:space="preserve">Desatención del servidor Judicial </t>
  </si>
  <si>
    <t>Posibilidad Afectación en la Prestación del Servicio de Justicia debido a la desatención del servidor Judicial.</t>
  </si>
  <si>
    <t>Solicitudes de actualización de información por parte de la coordinación mediante Circulares</t>
  </si>
  <si>
    <t>Inducción deficiente</t>
  </si>
  <si>
    <t xml:space="preserve">1. Alta rotación de personal
2. Alta carga laboral
3. bajo nivel de compromiso de los servidores
</t>
  </si>
  <si>
    <t>Falta de compromiso del servidor Judicial encargado de la inducción</t>
  </si>
  <si>
    <t>Posibilidad afectación en la Prestación del Servicio de Justicia debido a la falta de compromiso del servidor Judicial encargado de la inducción</t>
  </si>
  <si>
    <t>Manual de funciones</t>
  </si>
  <si>
    <t>Manual de procesos y procedimientos</t>
  </si>
  <si>
    <t>Protocolos operativos</t>
  </si>
  <si>
    <t>Inconsistencias en la información de actos administrativos</t>
  </si>
  <si>
    <t xml:space="preserve">1. Distracción del servidor judicial que elabora los actos administrativos
2. Ausencia de verificación de los actos administrativos por parte de la coordinación del Centro
</t>
  </si>
  <si>
    <t xml:space="preserve">Posibilidad de Afectación en la Prestación del Servicio de Justicia debido a la desatención del servidor Judicial </t>
  </si>
  <si>
    <t>Revisión minuciosa de la información de los actos administrativos por parte del servidor judicial de talento humano y por parte de la coordinación del Centro</t>
  </si>
  <si>
    <t>Registro manual en programador</t>
  </si>
  <si>
    <t>Omisión de expedición de acto administrativo</t>
  </si>
  <si>
    <t xml:space="preserve">1. Olvido por parte de la coordinación del Centro y del servidor judicial que elabora los actos administrativos
</t>
  </si>
  <si>
    <t>Posibilidad de afectación en la Prestación del Servicio de Justicia desatención del servidor Judicial</t>
  </si>
  <si>
    <t>Omisión de calificación o seguimiento a servidor judicial</t>
  </si>
  <si>
    <t xml:space="preserve">1. Alta rotación de personal,  alta carga laboral
2.  Verificación insuficiente de los periodos a calificar o realizar seguimiento
</t>
  </si>
  <si>
    <t>Olvido del coordinador del Centro de Servicios</t>
  </si>
  <si>
    <t>Posibilidad de afectación en la Prestación del Servicio de Justicia debido a al olvido del coordinador del Centro de Servicios</t>
  </si>
  <si>
    <t>Revisión minuciosa para establecer los servidores a calificar o realizar seguimiento durante el periodo, mediante formato "Listado calificaciones trimestral"</t>
  </si>
  <si>
    <t>Calificaciones trimestrales</t>
  </si>
  <si>
    <t>No tramitar las quejas disciplinarias</t>
  </si>
  <si>
    <t xml:space="preserve">1. Pérdida del documento (queja)   
2. Desconocimiento de la normatividad vigente    
</t>
  </si>
  <si>
    <t>Olvido por parte de la coordinación del Centro</t>
  </si>
  <si>
    <t>Posibilidad de Vulneración de los derechos fundamentales de los ciudadanos debido a olvido por parte de la coordinación del Centro</t>
  </si>
  <si>
    <t>Procedimiento para el trámite de quejas disciplinarias</t>
  </si>
  <si>
    <t>Verificación de términos judiciales con registro manual en programador</t>
  </si>
  <si>
    <t>Gestión de insumos</t>
  </si>
  <si>
    <t xml:space="preserve">Velar por el cuidado y suministro oportuno de los insumos, enseres, papelería y elementos de oficina necesarios para un desarrollo efectivo de las actividades ejecutadas en el Centro de Servicios </t>
  </si>
  <si>
    <t>Centro de Servicios Civil -Familia</t>
  </si>
  <si>
    <t>Insumos insuficientes</t>
  </si>
  <si>
    <t>1. Entrega de pedidos incompletos por parte del almacén de la dirección ejecutiva
2. Falta de coordinación entre el servidor judicial encargado de la gestión de insumos y el almacén
3. Consumo excesivo de insumos por parte de los servidores judiciales de la dependencia</t>
  </si>
  <si>
    <t>Pedidos incompletos por parte del almacén de la Dirección ejecutiva</t>
  </si>
  <si>
    <t>Posibilidad de afectación en la Prestación del Servicio de Justicia debido a los pedidos incompletos por parte del almacén de la Dirección ejecutiva</t>
  </si>
  <si>
    <t>Base de datos Inventario Almacén CSJCF con control de niveles de stock mínimo para realizar el pedido</t>
  </si>
  <si>
    <t>Desactualización de inventarios</t>
  </si>
  <si>
    <t xml:space="preserve">1. Alta rotación de personal
2.  Falta de compromiso de los servidores judiciales del Centro, con respecto a la actualización de información de inventarios
</t>
  </si>
  <si>
    <t>Seguimiento de las novedades de personal generadas</t>
  </si>
  <si>
    <t>Concientización de los servidores judiciales del Centro de Servicios</t>
  </si>
  <si>
    <t xml:space="preserve">1. Consumo de los insumos de papelería y elementos de oficina para fines personales
2. Ausencia de seguimiento y control del inventario de la dependencia
</t>
  </si>
  <si>
    <t>Posibilidad de corrupción interna de la institución debido a la carencia de transparenci, ética y valores</t>
  </si>
  <si>
    <t>Implementación de la marca de agua  en la impresión de documentos</t>
  </si>
  <si>
    <t>Seguimiento, control y mejora</t>
  </si>
  <si>
    <t>Administrar, mantener y evaluar el desempeño del sistema de gestión de calidad, identificar oportunidades de mejora y evaluar la eficacia de las acciones tomadas.</t>
  </si>
  <si>
    <t>Mediciones innecesarias</t>
  </si>
  <si>
    <t>1. Debilidad, desconocimiento, falta de información o de visión estratégica para precisar, establecer y clasificar indicadores
2. Mala formulación de los indicadores</t>
  </si>
  <si>
    <t>Indebida formulación de los indicadores de medición</t>
  </si>
  <si>
    <t>Posibilidad de incumplimiento de metas establecidas debido a la mala formulación de los indicadores de medición</t>
  </si>
  <si>
    <t>Indicadores formulados nuevamente</t>
  </si>
  <si>
    <t>Acciones de gestión (Correctivas y de Mejora) no implementadas</t>
  </si>
  <si>
    <t xml:space="preserve">1. Falta de compromiso por parte de los responsables de la acción de gestión
2. No existe un registro y control de las actividades que conllevan a la ejecución de las acciones establecidas
3. Desconocimiento de la capacidad del proceso, acorde a los recursos (personal, económicos, tiempo)
</t>
  </si>
  <si>
    <t>Falta de conformidad y calidad en los servicios prestados</t>
  </si>
  <si>
    <t>Posibilidad de afectación en la Prestación del Servicio de Justicia debido a la falta de conformidad y calidad en los sericios prestados.</t>
  </si>
  <si>
    <t>Indicadores de medición</t>
  </si>
  <si>
    <t>Divulgación de información del Plan Antiocorrupcion</t>
  </si>
  <si>
    <t>Coordinadora Centro de Servicios, líder de calidad</t>
  </si>
  <si>
    <t>Realización manual de copias de seguridad diarias en el disco duro externo, personas idóneas y capacitado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</si>
</sst>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Arial Narrow"/>
      <family val="2"/>
    </font>
    <font>
      <sz val="14"/>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2"/>
      <name val="Times New Roman"/>
      <family val="1"/>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2"/>
      <color theme="1"/>
      <name val="Calibri"/>
      <family val="2"/>
      <scheme val="minor"/>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1"/>
      <color theme="0"/>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sz val="10"/>
      <color theme="0"/>
      <name val="Arial"/>
      <family val="2"/>
    </font>
    <font>
      <strike/>
      <sz val="10"/>
      <name val="Calibri"/>
      <family val="2"/>
      <scheme val="minor"/>
    </font>
    <font>
      <i/>
      <sz val="10"/>
      <name val="Calibri"/>
      <family val="2"/>
      <scheme val="minor"/>
    </font>
    <font>
      <b/>
      <i/>
      <sz val="16"/>
      <name val="Calibri"/>
      <family val="2"/>
      <scheme val="minor"/>
    </font>
    <font>
      <sz val="10"/>
      <color theme="1"/>
      <name val="Roboto"/>
    </font>
    <font>
      <b/>
      <sz val="22"/>
      <color theme="0"/>
      <name val="Arial Narrow"/>
      <family val="2"/>
    </font>
    <font>
      <sz val="11"/>
      <color theme="0"/>
      <name val="Arial Narrow"/>
      <family val="2"/>
    </font>
    <font>
      <b/>
      <sz val="10"/>
      <color theme="1"/>
      <name val="Calibri"/>
      <family val="2"/>
      <scheme val="minor"/>
    </font>
    <font>
      <sz val="10"/>
      <color rgb="FF000000"/>
      <name val="Calibri"/>
      <family val="2"/>
      <scheme val="minor"/>
    </font>
    <font>
      <b/>
      <sz val="10"/>
      <name val="Calibri"/>
      <family val="2"/>
      <scheme val="minor"/>
    </font>
    <font>
      <sz val="10"/>
      <color theme="1"/>
      <name val="Calibri"/>
      <family val="2"/>
    </font>
    <font>
      <b/>
      <sz val="10"/>
      <color theme="0" tint="-4.9989318521683403E-2"/>
      <name val="Calibri"/>
      <family val="2"/>
      <scheme val="minor"/>
    </font>
    <font>
      <sz val="10"/>
      <color theme="0"/>
      <name val="Calibri"/>
      <family val="2"/>
      <scheme val="minor"/>
    </font>
    <font>
      <b/>
      <sz val="10"/>
      <color theme="0"/>
      <name val="Calibri"/>
      <family val="2"/>
      <scheme val="minor"/>
    </font>
    <font>
      <strike/>
      <sz val="10"/>
      <color rgb="FF000000"/>
      <name val="Calibri"/>
      <family val="2"/>
      <scheme val="minor"/>
    </font>
    <font>
      <b/>
      <sz val="12"/>
      <color theme="1"/>
      <name val="Calibri"/>
      <family val="2"/>
      <scheme val="minor"/>
    </font>
    <font>
      <b/>
      <sz val="12"/>
      <color theme="0"/>
      <name val="Calibri"/>
      <family val="2"/>
      <scheme val="minor"/>
    </font>
    <font>
      <sz val="12"/>
      <name val="Calibri"/>
      <family val="2"/>
      <scheme val="minor"/>
    </font>
    <font>
      <i/>
      <sz val="12"/>
      <name val="Calibri"/>
      <family val="2"/>
      <scheme val="minor"/>
    </font>
    <font>
      <u/>
      <sz val="11"/>
      <color theme="1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s>
  <borders count="30">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0" fontId="8" fillId="0" borderId="0"/>
    <xf numFmtId="0" fontId="51" fillId="0" borderId="0" applyNumberFormat="0" applyFill="0" applyBorder="0" applyAlignment="0" applyProtection="0"/>
  </cellStyleXfs>
  <cellXfs count="288">
    <xf numFmtId="0" fontId="0" fillId="0" borderId="0" xfId="0"/>
    <xf numFmtId="0" fontId="1" fillId="3" borderId="0" xfId="0" applyFont="1" applyFill="1"/>
    <xf numFmtId="0" fontId="1" fillId="3" borderId="0" xfId="0" applyFont="1" applyFill="1" applyAlignment="1">
      <alignment horizontal="center"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0" borderId="0" xfId="0" applyAlignment="1">
      <alignment wrapText="1"/>
    </xf>
    <xf numFmtId="0" fontId="0" fillId="0" borderId="0" xfId="0" applyAlignment="1">
      <alignment vertical="top" wrapText="1"/>
    </xf>
    <xf numFmtId="0" fontId="14" fillId="0" borderId="0" xfId="0" applyFont="1" applyAlignment="1">
      <alignment horizontal="center"/>
    </xf>
    <xf numFmtId="0" fontId="15" fillId="0" borderId="0" xfId="0" applyFont="1"/>
    <xf numFmtId="0" fontId="17" fillId="4" borderId="0" xfId="0" applyFont="1" applyFill="1" applyAlignment="1" applyProtection="1">
      <alignment horizontal="left" vertical="center" wrapText="1"/>
      <protection locked="0"/>
    </xf>
    <xf numFmtId="0" fontId="16" fillId="6" borderId="0" xfId="0" applyFont="1" applyFill="1" applyAlignment="1" applyProtection="1">
      <alignment vertical="center" wrapText="1"/>
      <protection locked="0"/>
    </xf>
    <xf numFmtId="0" fontId="17" fillId="4" borderId="0" xfId="0" applyFont="1" applyFill="1" applyAlignment="1" applyProtection="1">
      <alignment vertical="center" wrapText="1"/>
      <protection locked="0"/>
    </xf>
    <xf numFmtId="0" fontId="0" fillId="0" borderId="0" xfId="0" applyAlignment="1">
      <alignment horizontal="left"/>
    </xf>
    <xf numFmtId="0" fontId="18"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9" fillId="0" borderId="0" xfId="0" applyFont="1" applyAlignment="1">
      <alignment horizontal="center"/>
    </xf>
    <xf numFmtId="0" fontId="9" fillId="0" borderId="0" xfId="0" applyFont="1"/>
    <xf numFmtId="0" fontId="23" fillId="0" borderId="0" xfId="0" applyFont="1" applyAlignment="1">
      <alignment horizontal="center"/>
    </xf>
    <xf numFmtId="0" fontId="23" fillId="0" borderId="0" xfId="0" applyFont="1" applyAlignment="1">
      <alignment horizontal="left"/>
    </xf>
    <xf numFmtId="0" fontId="24"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xf>
    <xf numFmtId="0" fontId="15" fillId="0" borderId="0" xfId="0" applyFont="1" applyProtection="1">
      <protection locked="0"/>
    </xf>
    <xf numFmtId="0" fontId="26" fillId="0" borderId="0" xfId="0" applyFont="1" applyAlignment="1" applyProtection="1">
      <alignment vertical="center"/>
      <protection locked="0"/>
    </xf>
    <xf numFmtId="0" fontId="15" fillId="0" borderId="0" xfId="0" applyFont="1" applyAlignment="1">
      <alignment vertical="top"/>
    </xf>
    <xf numFmtId="0" fontId="25" fillId="0" borderId="0" xfId="0" applyFont="1" applyAlignment="1" applyProtection="1">
      <alignment horizontal="center" vertical="center"/>
      <protection locked="0"/>
    </xf>
    <xf numFmtId="0" fontId="16" fillId="8" borderId="0" xfId="0" applyFont="1" applyFill="1" applyAlignment="1" applyProtection="1">
      <alignment horizontal="left" vertical="center"/>
      <protection locked="0"/>
    </xf>
    <xf numFmtId="0" fontId="27" fillId="7" borderId="0" xfId="0" applyFont="1" applyFill="1" applyAlignment="1" applyProtection="1">
      <alignment horizontal="center" vertical="center" wrapText="1"/>
      <protection locked="0"/>
    </xf>
    <xf numFmtId="0" fontId="15" fillId="0" borderId="0" xfId="0" applyFont="1" applyAlignment="1">
      <alignment vertical="top" wrapText="1"/>
    </xf>
    <xf numFmtId="0" fontId="16" fillId="8" borderId="0" xfId="0" applyFont="1" applyFill="1" applyAlignment="1" applyProtection="1">
      <alignment horizontal="left" vertical="center" wrapText="1"/>
      <protection locked="0"/>
    </xf>
    <xf numFmtId="0" fontId="16"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29" fillId="0" borderId="0" xfId="0" applyFont="1"/>
    <xf numFmtId="0" fontId="16" fillId="8" borderId="13" xfId="0" applyFont="1" applyFill="1" applyBorder="1" applyAlignment="1">
      <alignment horizontal="center" vertical="top" wrapText="1" readingOrder="1"/>
    </xf>
    <xf numFmtId="0" fontId="16" fillId="8" borderId="13" xfId="0" applyFont="1" applyFill="1" applyBorder="1" applyAlignment="1">
      <alignment horizontal="center" vertical="center" wrapText="1" readingOrder="1"/>
    </xf>
    <xf numFmtId="0" fontId="31" fillId="0" borderId="13" xfId="0" applyFont="1" applyBorder="1" applyAlignment="1">
      <alignment vertical="center" wrapText="1"/>
    </xf>
    <xf numFmtId="0" fontId="31" fillId="0" borderId="13" xfId="0" applyFont="1" applyBorder="1" applyAlignment="1">
      <alignment vertical="top" wrapText="1"/>
    </xf>
    <xf numFmtId="0" fontId="12" fillId="0" borderId="13" xfId="0" applyFont="1" applyBorder="1" applyAlignment="1">
      <alignment vertical="top" wrapText="1"/>
    </xf>
    <xf numFmtId="0" fontId="32" fillId="0" borderId="0" xfId="0" applyFont="1"/>
    <xf numFmtId="0" fontId="12" fillId="3" borderId="13" xfId="0" applyFont="1" applyFill="1" applyBorder="1" applyAlignment="1">
      <alignment vertical="top" wrapText="1"/>
    </xf>
    <xf numFmtId="0" fontId="31" fillId="3" borderId="13" xfId="0" applyFont="1" applyFill="1" applyBorder="1" applyAlignment="1">
      <alignment vertical="top" wrapText="1"/>
    </xf>
    <xf numFmtId="0" fontId="29" fillId="0" borderId="0" xfId="0" applyFont="1" applyAlignment="1">
      <alignment vertical="top" wrapText="1"/>
    </xf>
    <xf numFmtId="0" fontId="33" fillId="3" borderId="13" xfId="0" applyFont="1" applyFill="1" applyBorder="1" applyAlignment="1">
      <alignment vertical="center" wrapText="1"/>
    </xf>
    <xf numFmtId="0" fontId="29" fillId="0" borderId="13" xfId="0" applyFont="1" applyBorder="1" applyAlignment="1">
      <alignment horizontal="center"/>
    </xf>
    <xf numFmtId="0" fontId="15" fillId="0" borderId="0" xfId="0" applyFont="1" applyAlignment="1">
      <alignment horizontal="left"/>
    </xf>
    <xf numFmtId="0" fontId="15" fillId="0" borderId="0" xfId="0" applyFont="1" applyAlignment="1">
      <alignment horizontal="center"/>
    </xf>
    <xf numFmtId="0" fontId="10" fillId="3" borderId="0" xfId="0" applyFont="1" applyFill="1" applyBorder="1"/>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3" fillId="4" borderId="8" xfId="0" applyFont="1" applyFill="1" applyBorder="1" applyAlignment="1">
      <alignment horizontal="center" vertical="center" textRotation="90"/>
    </xf>
    <xf numFmtId="0" fontId="0" fillId="0" borderId="13" xfId="0" applyBorder="1" applyAlignment="1">
      <alignment horizontal="left" vertical="center" wrapText="1"/>
    </xf>
    <xf numFmtId="0" fontId="0" fillId="0" borderId="0" xfId="0" applyFont="1" applyAlignment="1">
      <alignment horizontal="left" wrapText="1"/>
    </xf>
    <xf numFmtId="0" fontId="0" fillId="0" borderId="0" xfId="0" applyAlignment="1">
      <alignment vertical="center" wrapText="1"/>
    </xf>
    <xf numFmtId="0" fontId="38" fillId="3" borderId="0" xfId="0" applyFont="1" applyFill="1" applyBorder="1"/>
    <xf numFmtId="0" fontId="38" fillId="0" borderId="0" xfId="0" applyFont="1" applyBorder="1"/>
    <xf numFmtId="0" fontId="3" fillId="3" borderId="0" xfId="0" applyFont="1" applyFill="1" applyBorder="1" applyAlignment="1">
      <alignment horizontal="center" vertical="center"/>
    </xf>
    <xf numFmtId="0" fontId="3" fillId="2" borderId="0" xfId="0" applyFont="1" applyFill="1" applyBorder="1" applyAlignment="1">
      <alignment horizontal="center" vertical="center"/>
    </xf>
    <xf numFmtId="0" fontId="10" fillId="0" borderId="0" xfId="0" applyFont="1" applyBorder="1"/>
    <xf numFmtId="0" fontId="0" fillId="0" borderId="13" xfId="0" applyBorder="1" applyAlignment="1">
      <alignment vertical="center" wrapText="1"/>
    </xf>
    <xf numFmtId="0" fontId="0" fillId="0" borderId="0" xfId="0" applyFill="1" applyBorder="1" applyAlignment="1">
      <alignment horizontal="left" vertical="center" wrapText="1"/>
    </xf>
    <xf numFmtId="0" fontId="40" fillId="0" borderId="13" xfId="0" applyFont="1" applyFill="1" applyBorder="1" applyAlignment="1">
      <alignment horizontal="center" vertical="center" wrapText="1" readingOrder="1"/>
    </xf>
    <xf numFmtId="0" fontId="31" fillId="0" borderId="13" xfId="0" applyFont="1" applyFill="1" applyBorder="1" applyAlignment="1">
      <alignment horizontal="center" vertical="center" wrapText="1"/>
    </xf>
    <xf numFmtId="0" fontId="12" fillId="0" borderId="13" xfId="0" applyFont="1" applyBorder="1"/>
    <xf numFmtId="0" fontId="31" fillId="0" borderId="13" xfId="0" applyFont="1" applyFill="1" applyBorder="1" applyAlignment="1">
      <alignment vertical="top" wrapText="1"/>
    </xf>
    <xf numFmtId="0" fontId="31" fillId="0" borderId="13" xfId="0" applyFont="1" applyFill="1" applyBorder="1" applyAlignment="1">
      <alignment horizontal="center" vertical="top" wrapText="1"/>
    </xf>
    <xf numFmtId="0" fontId="12" fillId="0" borderId="13" xfId="0" applyFont="1" applyBorder="1" applyAlignment="1">
      <alignment horizontal="center" vertical="center" wrapText="1"/>
    </xf>
    <xf numFmtId="0" fontId="40" fillId="0" borderId="13" xfId="0" applyFont="1" applyBorder="1" applyAlignment="1">
      <alignment horizontal="center" vertical="center" wrapText="1" readingOrder="1"/>
    </xf>
    <xf numFmtId="0" fontId="12" fillId="0" borderId="13" xfId="0" applyFont="1" applyFill="1" applyBorder="1" applyAlignment="1">
      <alignment horizontal="center" vertical="center" wrapText="1" readingOrder="1"/>
    </xf>
    <xf numFmtId="0" fontId="12" fillId="0" borderId="13" xfId="0" applyFont="1" applyBorder="1" applyAlignment="1">
      <alignment horizontal="center" vertical="center" wrapText="1" readingOrder="1"/>
    </xf>
    <xf numFmtId="0" fontId="42" fillId="3" borderId="13" xfId="0" applyFont="1" applyFill="1" applyBorder="1" applyAlignment="1">
      <alignment vertical="center" wrapText="1"/>
    </xf>
    <xf numFmtId="0" fontId="41" fillId="9" borderId="19" xfId="0" applyFont="1" applyFill="1" applyBorder="1" applyAlignment="1">
      <alignment horizontal="center" vertical="top" wrapText="1" readingOrder="1"/>
    </xf>
    <xf numFmtId="0" fontId="41" fillId="9" borderId="21" xfId="0" applyFont="1" applyFill="1" applyBorder="1" applyAlignment="1">
      <alignment horizontal="center" vertical="top" wrapText="1" readingOrder="1"/>
    </xf>
    <xf numFmtId="0" fontId="39" fillId="9" borderId="13" xfId="0" applyFont="1" applyFill="1" applyBorder="1" applyAlignment="1">
      <alignment horizontal="center" vertical="top" wrapText="1" readingOrder="1"/>
    </xf>
    <xf numFmtId="0" fontId="12" fillId="0" borderId="13" xfId="0" applyFont="1" applyFill="1" applyBorder="1" applyAlignment="1">
      <alignment horizontal="center" vertical="center"/>
    </xf>
    <xf numFmtId="0" fontId="31" fillId="0" borderId="13" xfId="0" applyFont="1" applyBorder="1" applyAlignment="1">
      <alignment horizontal="left" vertical="top" wrapText="1"/>
    </xf>
    <xf numFmtId="0" fontId="31" fillId="0" borderId="13" xfId="0" applyFont="1" applyBorder="1" applyAlignment="1">
      <alignment horizontal="center" vertical="top" wrapText="1" readingOrder="1"/>
    </xf>
    <xf numFmtId="0" fontId="12" fillId="0" borderId="13" xfId="0" applyFont="1" applyFill="1" applyBorder="1" applyAlignment="1">
      <alignment vertical="top" wrapText="1"/>
    </xf>
    <xf numFmtId="0" fontId="12" fillId="0" borderId="13" xfId="0" applyFont="1" applyBorder="1" applyAlignment="1">
      <alignment vertical="center" wrapText="1"/>
    </xf>
    <xf numFmtId="0" fontId="44" fillId="0" borderId="13" xfId="0" applyFont="1" applyFill="1" applyBorder="1"/>
    <xf numFmtId="0" fontId="44" fillId="0" borderId="13" xfId="0" applyFont="1" applyBorder="1"/>
    <xf numFmtId="0" fontId="45" fillId="0" borderId="13" xfId="0" applyFont="1" applyFill="1" applyBorder="1" applyAlignment="1">
      <alignment horizontal="center" vertical="top" wrapText="1" readingOrder="1"/>
    </xf>
    <xf numFmtId="0" fontId="31" fillId="0" borderId="13" xfId="0" applyFont="1" applyFill="1" applyBorder="1" applyAlignment="1">
      <alignment horizontal="center" vertical="center" wrapText="1" readingOrder="1"/>
    </xf>
    <xf numFmtId="0" fontId="40" fillId="0" borderId="13" xfId="0" applyFont="1" applyFill="1" applyBorder="1" applyAlignment="1">
      <alignment horizontal="center" vertical="center" wrapText="1"/>
    </xf>
    <xf numFmtId="0" fontId="12" fillId="3" borderId="13" xfId="0" applyFont="1" applyFill="1" applyBorder="1" applyAlignment="1">
      <alignment horizontal="left" vertical="top" wrapText="1"/>
    </xf>
    <xf numFmtId="0" fontId="12" fillId="0" borderId="13" xfId="0" applyFont="1" applyBorder="1" applyAlignment="1">
      <alignment horizontal="center" vertical="center"/>
    </xf>
    <xf numFmtId="0" fontId="40" fillId="0" borderId="13" xfId="0" applyFont="1" applyFill="1" applyBorder="1" applyAlignment="1">
      <alignment horizontal="center" vertical="center" readingOrder="1"/>
    </xf>
    <xf numFmtId="0" fontId="12" fillId="0" borderId="13" xfId="0" applyFont="1" applyBorder="1" applyAlignment="1">
      <alignment wrapText="1"/>
    </xf>
    <xf numFmtId="0" fontId="31" fillId="0" borderId="13" xfId="0" applyFont="1" applyBorder="1" applyAlignment="1">
      <alignment vertical="top"/>
    </xf>
    <xf numFmtId="0" fontId="40" fillId="0" borderId="13" xfId="0" applyFont="1" applyFill="1" applyBorder="1" applyAlignment="1">
      <alignment horizontal="center" vertical="center"/>
    </xf>
    <xf numFmtId="0" fontId="46" fillId="0" borderId="13" xfId="0" applyFont="1" applyFill="1" applyBorder="1" applyAlignment="1">
      <alignment horizontal="center" vertical="center" wrapText="1"/>
    </xf>
    <xf numFmtId="0" fontId="29" fillId="3" borderId="13" xfId="0" applyFont="1" applyFill="1" applyBorder="1" applyAlignment="1">
      <alignment horizontal="center" vertical="center"/>
    </xf>
    <xf numFmtId="0" fontId="12" fillId="3" borderId="13" xfId="0" applyFont="1" applyFill="1" applyBorder="1" applyAlignment="1">
      <alignment vertical="center" wrapText="1"/>
    </xf>
    <xf numFmtId="0" fontId="30" fillId="3" borderId="13" xfId="0" applyFont="1" applyFill="1" applyBorder="1" applyAlignment="1">
      <alignment horizontal="center" vertical="center" wrapText="1" readingOrder="1"/>
    </xf>
    <xf numFmtId="0" fontId="15" fillId="0" borderId="13" xfId="0" applyFont="1" applyBorder="1" applyAlignment="1">
      <alignment horizontal="center"/>
    </xf>
    <xf numFmtId="0" fontId="15" fillId="0" borderId="13" xfId="0" applyFont="1" applyBorder="1"/>
    <xf numFmtId="0" fontId="47" fillId="5" borderId="13" xfId="0" applyFont="1" applyFill="1" applyBorder="1" applyAlignment="1">
      <alignment horizontal="center" vertical="center"/>
    </xf>
    <xf numFmtId="0" fontId="48" fillId="7" borderId="13" xfId="0" applyFont="1" applyFill="1" applyBorder="1" applyAlignment="1">
      <alignment horizontal="center"/>
    </xf>
    <xf numFmtId="0" fontId="48" fillId="7" borderId="13" xfId="0" applyFont="1" applyFill="1" applyBorder="1" applyAlignment="1">
      <alignment vertical="center" wrapText="1"/>
    </xf>
    <xf numFmtId="0" fontId="49" fillId="0" borderId="13" xfId="0" applyFont="1" applyFill="1" applyBorder="1" applyAlignment="1">
      <alignment vertical="center" wrapText="1"/>
    </xf>
    <xf numFmtId="0" fontId="13" fillId="0" borderId="13" xfId="0" applyFont="1" applyBorder="1" applyAlignment="1">
      <alignment horizontal="center" vertical="center"/>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3" xfId="0" applyFont="1" applyFill="1" applyBorder="1" applyAlignment="1">
      <alignment vertical="center" wrapText="1"/>
    </xf>
    <xf numFmtId="0" fontId="49" fillId="0" borderId="21" xfId="0" applyFont="1" applyFill="1" applyBorder="1" applyAlignment="1">
      <alignment vertical="center" wrapText="1"/>
    </xf>
    <xf numFmtId="0" fontId="13" fillId="0" borderId="0" xfId="0" applyFont="1" applyFill="1" applyAlignment="1">
      <alignment horizontal="center" vertical="center"/>
    </xf>
    <xf numFmtId="0" fontId="13" fillId="0" borderId="13" xfId="0" applyFont="1" applyBorder="1" applyAlignment="1">
      <alignment horizontal="left" vertical="center" wrapText="1"/>
    </xf>
    <xf numFmtId="0" fontId="49" fillId="0" borderId="13" xfId="0" applyFont="1" applyBorder="1" applyAlignment="1">
      <alignment horizontal="center" vertical="center" wrapText="1"/>
    </xf>
    <xf numFmtId="0" fontId="16" fillId="8" borderId="0" xfId="0" applyFont="1" applyFill="1" applyAlignment="1" applyProtection="1">
      <alignment vertical="center"/>
      <protection locked="0"/>
    </xf>
    <xf numFmtId="0" fontId="13" fillId="3"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0" fillId="0" borderId="18" xfId="0" applyFill="1" applyBorder="1" applyAlignment="1">
      <alignment horizontal="left" vertical="center" wrapText="1"/>
    </xf>
    <xf numFmtId="0" fontId="11" fillId="0" borderId="13" xfId="0" applyFont="1" applyBorder="1" applyAlignment="1" applyProtection="1">
      <alignment horizontal="left" vertical="top" wrapText="1"/>
      <protection locked="0"/>
    </xf>
    <xf numFmtId="0" fontId="31" fillId="0" borderId="27" xfId="0" applyFont="1" applyBorder="1" applyAlignment="1" applyProtection="1">
      <alignment horizontal="left" vertical="top" wrapText="1"/>
      <protection locked="0"/>
    </xf>
    <xf numFmtId="0" fontId="31" fillId="0" borderId="13" xfId="0" applyFont="1" applyBorder="1" applyAlignment="1" applyProtection="1">
      <alignment vertical="center" wrapText="1"/>
      <protection locked="0"/>
    </xf>
    <xf numFmtId="0" fontId="11" fillId="0" borderId="13" xfId="0" applyFont="1" applyFill="1" applyBorder="1" applyAlignment="1" applyProtection="1">
      <alignment horizontal="left" vertical="top" wrapText="1"/>
      <protection locked="0"/>
    </xf>
    <xf numFmtId="0" fontId="11" fillId="0" borderId="18" xfId="0" applyFont="1" applyFill="1" applyBorder="1" applyAlignment="1" applyProtection="1">
      <alignment horizontal="left" vertical="top" wrapText="1"/>
      <protection locked="0"/>
    </xf>
    <xf numFmtId="0" fontId="0" fillId="0" borderId="13" xfId="0" applyFont="1" applyBorder="1" applyAlignment="1">
      <alignment horizontal="left" vertical="center" wrapText="1"/>
    </xf>
    <xf numFmtId="0" fontId="0" fillId="0" borderId="13" xfId="0" applyFont="1" applyBorder="1" applyAlignment="1">
      <alignment wrapText="1"/>
    </xf>
    <xf numFmtId="0" fontId="11" fillId="3" borderId="27"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3" xfId="0" applyFont="1" applyFill="1" applyBorder="1" applyAlignment="1" applyProtection="1">
      <alignment vertical="center" wrapText="1"/>
      <protection locked="0"/>
    </xf>
    <xf numFmtId="0" fontId="0" fillId="3" borderId="13" xfId="0" applyFont="1" applyFill="1" applyBorder="1" applyAlignment="1">
      <alignment vertical="center" wrapText="1"/>
    </xf>
    <xf numFmtId="0" fontId="11" fillId="0" borderId="2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0" borderId="13" xfId="0"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0" fillId="0" borderId="16" xfId="0" applyBorder="1" applyAlignment="1">
      <alignment vertical="center" wrapText="1"/>
    </xf>
    <xf numFmtId="0" fontId="1" fillId="3" borderId="0" xfId="0" applyFont="1" applyFill="1" applyAlignment="1">
      <alignment horizontal="left" vertical="center"/>
    </xf>
    <xf numFmtId="0" fontId="3" fillId="4" borderId="8" xfId="0" applyFont="1" applyFill="1" applyBorder="1" applyAlignment="1">
      <alignment horizontal="center" vertical="center" textRotation="90" wrapText="1"/>
    </xf>
    <xf numFmtId="0" fontId="3" fillId="4" borderId="11" xfId="0" applyFont="1" applyFill="1" applyBorder="1" applyAlignment="1">
      <alignment horizontal="center" vertical="center" textRotation="90" wrapText="1"/>
    </xf>
    <xf numFmtId="0" fontId="3" fillId="4" borderId="25"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wrapText="1"/>
    </xf>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3" fillId="4" borderId="8" xfId="0" applyFont="1" applyFill="1" applyBorder="1" applyAlignment="1">
      <alignment horizontal="center" vertical="center" textRotation="90" wrapText="1"/>
    </xf>
    <xf numFmtId="0" fontId="3" fillId="4" borderId="25" xfId="0" applyFont="1" applyFill="1" applyBorder="1" applyAlignment="1">
      <alignment horizontal="center" vertical="center" textRotation="90" wrapText="1"/>
    </xf>
    <xf numFmtId="0" fontId="3" fillId="4" borderId="11" xfId="0" applyFont="1" applyFill="1" applyBorder="1" applyAlignment="1">
      <alignment horizontal="center" vertical="center" textRotation="90" wrapText="1"/>
    </xf>
    <xf numFmtId="0" fontId="1" fillId="3" borderId="0" xfId="0" applyFont="1" applyFill="1" applyAlignment="1">
      <alignment horizontal="left" vertical="center"/>
    </xf>
    <xf numFmtId="0" fontId="0" fillId="0" borderId="13" xfId="0" applyBorder="1"/>
    <xf numFmtId="0" fontId="0" fillId="0" borderId="22" xfId="0" applyFont="1" applyBorder="1" applyAlignment="1" applyProtection="1">
      <alignment horizontal="left" vertical="top" wrapText="1"/>
      <protection locked="0"/>
    </xf>
    <xf numFmtId="0" fontId="0"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31" fillId="0" borderId="13" xfId="0" applyFont="1" applyBorder="1" applyAlignment="1" applyProtection="1">
      <alignment horizontal="left" vertical="top" wrapText="1"/>
      <protection locked="0"/>
    </xf>
    <xf numFmtId="0" fontId="31" fillId="0" borderId="17" xfId="0" applyFont="1" applyBorder="1" applyAlignment="1" applyProtection="1">
      <alignment horizontal="left" vertical="top" wrapText="1"/>
      <protection locked="0"/>
    </xf>
    <xf numFmtId="0" fontId="10" fillId="0" borderId="13" xfId="0" applyFont="1" applyBorder="1"/>
    <xf numFmtId="0" fontId="0" fillId="3" borderId="13" xfId="0" applyFill="1" applyBorder="1" applyAlignment="1">
      <alignment horizontal="left" vertical="center" wrapText="1"/>
    </xf>
    <xf numFmtId="0" fontId="0" fillId="3" borderId="13" xfId="0" applyFill="1" applyBorder="1" applyAlignment="1">
      <alignment vertical="center" wrapText="1"/>
    </xf>
    <xf numFmtId="0" fontId="0" fillId="0" borderId="13" xfId="0" applyBorder="1" applyAlignment="1">
      <alignment vertical="center"/>
    </xf>
    <xf numFmtId="0" fontId="0" fillId="0" borderId="0" xfId="0" applyBorder="1" applyAlignment="1">
      <alignment vertical="center" wrapText="1"/>
    </xf>
    <xf numFmtId="0" fontId="1" fillId="3" borderId="0" xfId="0" applyFont="1" applyFill="1" applyAlignment="1">
      <alignment horizontal="left" vertical="center"/>
    </xf>
    <xf numFmtId="0" fontId="3" fillId="4" borderId="8" xfId="0" applyFont="1" applyFill="1" applyBorder="1" applyAlignment="1">
      <alignment horizontal="center" vertical="center" textRotation="90" wrapText="1"/>
    </xf>
    <xf numFmtId="0" fontId="3" fillId="4" borderId="11" xfId="0" applyFont="1" applyFill="1" applyBorder="1" applyAlignment="1">
      <alignment horizontal="center" vertical="center" textRotation="90" wrapText="1"/>
    </xf>
    <xf numFmtId="0" fontId="3" fillId="4" borderId="25"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22"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9" fontId="0" fillId="0" borderId="22" xfId="0" applyNumberFormat="1" applyBorder="1" applyAlignment="1">
      <alignment horizontal="center" vertical="center" wrapText="1"/>
    </xf>
    <xf numFmtId="0" fontId="0" fillId="3" borderId="13" xfId="0" applyFill="1" applyBorder="1" applyAlignment="1">
      <alignment horizontal="center" vertical="center" wrapText="1"/>
    </xf>
    <xf numFmtId="9" fontId="0" fillId="3" borderId="13" xfId="0" applyNumberFormat="1" applyFill="1" applyBorder="1" applyAlignment="1">
      <alignment horizontal="center" vertical="center" wrapText="1"/>
    </xf>
    <xf numFmtId="9" fontId="0" fillId="0" borderId="22" xfId="0" applyNumberFormat="1" applyBorder="1" applyAlignment="1">
      <alignment vertical="center" wrapText="1"/>
    </xf>
    <xf numFmtId="9" fontId="0" fillId="0" borderId="16" xfId="0" applyNumberFormat="1" applyBorder="1" applyAlignment="1">
      <alignment vertical="center" wrapText="1"/>
    </xf>
    <xf numFmtId="9" fontId="0" fillId="0" borderId="13" xfId="0" applyNumberFormat="1" applyBorder="1" applyAlignment="1">
      <alignment vertical="center" wrapText="1"/>
    </xf>
    <xf numFmtId="14" fontId="16" fillId="6" borderId="0" xfId="0" applyNumberFormat="1" applyFont="1" applyFill="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35" fillId="0" borderId="0" xfId="0" applyFont="1" applyAlignment="1">
      <alignment horizontal="center" wrapText="1"/>
    </xf>
    <xf numFmtId="0" fontId="19" fillId="0" borderId="0" xfId="0" applyFont="1" applyAlignment="1">
      <alignment horizontal="center"/>
    </xf>
    <xf numFmtId="0" fontId="16" fillId="6" borderId="0" xfId="0" applyFont="1" applyFill="1" applyAlignment="1" applyProtection="1">
      <alignment horizontal="center" vertical="center"/>
      <protection locked="0"/>
    </xf>
    <xf numFmtId="0" fontId="40" fillId="0" borderId="14" xfId="0" applyFont="1" applyBorder="1" applyAlignment="1">
      <alignment horizontal="center" vertical="center" wrapText="1" readingOrder="1"/>
    </xf>
    <xf numFmtId="0" fontId="40" fillId="0" borderId="0" xfId="0" applyFont="1" applyBorder="1" applyAlignment="1">
      <alignment horizontal="center" vertical="center" wrapText="1" readingOrder="1"/>
    </xf>
    <xf numFmtId="0" fontId="40" fillId="0" borderId="15" xfId="0" applyFont="1" applyBorder="1" applyAlignment="1">
      <alignment horizontal="center" vertical="center" wrapText="1" readingOrder="1"/>
    </xf>
    <xf numFmtId="0" fontId="43" fillId="4" borderId="19" xfId="0" applyFont="1" applyFill="1" applyBorder="1" applyAlignment="1">
      <alignment horizontal="center" vertical="top" wrapText="1" readingOrder="1"/>
    </xf>
    <xf numFmtId="0" fontId="43" fillId="4" borderId="20" xfId="0" applyFont="1" applyFill="1" applyBorder="1" applyAlignment="1">
      <alignment horizontal="center" vertical="top" wrapText="1" readingOrder="1"/>
    </xf>
    <xf numFmtId="0" fontId="43" fillId="4" borderId="21" xfId="0" applyFont="1" applyFill="1" applyBorder="1" applyAlignment="1">
      <alignment horizontal="center" vertical="top" wrapText="1" readingOrder="1"/>
    </xf>
    <xf numFmtId="0" fontId="31" fillId="0" borderId="22" xfId="0" applyFont="1" applyBorder="1" applyAlignment="1">
      <alignment horizontal="center" vertical="center" wrapText="1" readingOrder="1"/>
    </xf>
    <xf numFmtId="0" fontId="31" fillId="0" borderId="18" xfId="0" applyFont="1" applyBorder="1" applyAlignment="1">
      <alignment horizontal="center" vertical="center" wrapText="1" readingOrder="1"/>
    </xf>
    <xf numFmtId="0" fontId="31" fillId="0" borderId="16" xfId="0" applyFont="1" applyBorder="1" applyAlignment="1">
      <alignment horizontal="center" vertical="center" wrapText="1" readingOrder="1"/>
    </xf>
    <xf numFmtId="0" fontId="40" fillId="0" borderId="22" xfId="0" applyFont="1" applyBorder="1" applyAlignment="1">
      <alignment horizontal="center" vertical="center" wrapText="1" readingOrder="1"/>
    </xf>
    <xf numFmtId="0" fontId="40" fillId="0" borderId="18" xfId="0" applyFont="1" applyBorder="1" applyAlignment="1">
      <alignment horizontal="center" vertical="center" wrapText="1" readingOrder="1"/>
    </xf>
    <xf numFmtId="0" fontId="40" fillId="0" borderId="16" xfId="0" applyFont="1" applyBorder="1" applyAlignment="1">
      <alignment horizontal="center" vertical="center" wrapText="1" readingOrder="1"/>
    </xf>
    <xf numFmtId="0" fontId="28" fillId="4" borderId="13" xfId="0" applyFont="1" applyFill="1" applyBorder="1" applyAlignment="1">
      <alignment horizontal="center" vertical="top" wrapText="1" readingOrder="1"/>
    </xf>
    <xf numFmtId="0" fontId="40" fillId="0" borderId="13" xfId="0" applyFont="1" applyBorder="1" applyAlignment="1">
      <alignment horizontal="center" vertical="center" wrapText="1" readingOrder="1"/>
    </xf>
    <xf numFmtId="0" fontId="25" fillId="0" borderId="0" xfId="0" applyFont="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17" fillId="7" borderId="0" xfId="0" applyFont="1" applyFill="1" applyAlignment="1" applyProtection="1">
      <alignment horizontal="left" vertical="center"/>
      <protection locked="0"/>
    </xf>
    <xf numFmtId="0" fontId="17" fillId="7" borderId="0" xfId="0" applyFont="1" applyFill="1" applyAlignment="1" applyProtection="1">
      <alignment vertical="center" wrapText="1"/>
      <protection locked="0"/>
    </xf>
    <xf numFmtId="0" fontId="40" fillId="0" borderId="23" xfId="0" applyFont="1" applyBorder="1" applyAlignment="1">
      <alignment horizontal="center" vertical="center" wrapText="1" readingOrder="1"/>
    </xf>
    <xf numFmtId="0" fontId="40" fillId="0" borderId="24" xfId="0" applyFont="1" applyBorder="1" applyAlignment="1">
      <alignment horizontal="center" vertical="center" wrapText="1" readingOrder="1"/>
    </xf>
    <xf numFmtId="0" fontId="30" fillId="0" borderId="13" xfId="0" applyFont="1" applyBorder="1" applyAlignment="1">
      <alignment horizontal="center" vertical="center" wrapText="1" readingOrder="1"/>
    </xf>
    <xf numFmtId="0" fontId="20" fillId="0" borderId="0" xfId="0" applyFont="1" applyAlignment="1">
      <alignment horizontal="center" wrapText="1"/>
    </xf>
    <xf numFmtId="0" fontId="21" fillId="0" borderId="0" xfId="0" applyFont="1" applyAlignment="1">
      <alignment horizontal="center"/>
    </xf>
    <xf numFmtId="0" fontId="22" fillId="4" borderId="19" xfId="0" applyFont="1" applyFill="1" applyBorder="1" applyAlignment="1">
      <alignment horizontal="center"/>
    </xf>
    <xf numFmtId="0" fontId="22" fillId="4" borderId="20" xfId="0" applyFont="1" applyFill="1" applyBorder="1" applyAlignment="1">
      <alignment horizontal="center"/>
    </xf>
    <xf numFmtId="0" fontId="22" fillId="4" borderId="21" xfId="0" applyFont="1" applyFill="1" applyBorder="1" applyAlignment="1">
      <alignment horizontal="center"/>
    </xf>
    <xf numFmtId="0" fontId="47" fillId="5" borderId="22"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47" fillId="5" borderId="2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37" fillId="4" borderId="2" xfId="0" applyFont="1" applyFill="1" applyBorder="1" applyAlignment="1">
      <alignment horizontal="center" vertical="center"/>
    </xf>
    <xf numFmtId="0" fontId="37" fillId="4" borderId="0" xfId="0" applyFont="1" applyFill="1" applyBorder="1" applyAlignment="1">
      <alignment horizontal="center" vertical="center"/>
    </xf>
    <xf numFmtId="0" fontId="6" fillId="3" borderId="13" xfId="0" applyFont="1" applyFill="1" applyBorder="1" applyAlignment="1">
      <alignment horizontal="center" vertical="center"/>
    </xf>
    <xf numFmtId="0" fontId="4" fillId="4" borderId="5" xfId="0" applyFont="1" applyFill="1" applyBorder="1" applyAlignment="1">
      <alignment horizontal="left" vertical="center"/>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8" xfId="0" applyFont="1" applyFill="1" applyBorder="1" applyAlignment="1">
      <alignment horizontal="center" vertical="center" textRotation="1"/>
    </xf>
    <xf numFmtId="0" fontId="3" fillId="4" borderId="11" xfId="0" applyFont="1" applyFill="1" applyBorder="1" applyAlignment="1">
      <alignment horizontal="center" vertical="center" textRotation="1"/>
    </xf>
    <xf numFmtId="0" fontId="3" fillId="4" borderId="25" xfId="0" applyFont="1" applyFill="1" applyBorder="1" applyAlignment="1">
      <alignment horizontal="center" vertical="center" textRotation="1"/>
    </xf>
    <xf numFmtId="0" fontId="3" fillId="4" borderId="9"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textRotation="90" wrapText="1"/>
    </xf>
    <xf numFmtId="0" fontId="3" fillId="4" borderId="8" xfId="0" applyFont="1" applyFill="1" applyBorder="1" applyAlignment="1">
      <alignment horizontal="center" vertical="center" textRotation="90" wrapText="1"/>
    </xf>
    <xf numFmtId="0" fontId="3" fillId="4" borderId="12" xfId="0" applyFont="1" applyFill="1" applyBorder="1" applyAlignment="1">
      <alignment horizontal="center" vertical="center"/>
    </xf>
    <xf numFmtId="0" fontId="3" fillId="4" borderId="11" xfId="0" applyFont="1" applyFill="1" applyBorder="1" applyAlignment="1">
      <alignment horizontal="center" vertical="center" textRotation="90"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5" xfId="0" applyFont="1" applyFill="1" applyBorder="1" applyAlignment="1">
      <alignment horizontal="center" vertical="center" textRotation="90"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11" fillId="0" borderId="13" xfId="0" applyFont="1" applyBorder="1" applyAlignment="1">
      <alignment horizontal="left" vertical="center" wrapText="1"/>
    </xf>
    <xf numFmtId="0" fontId="0" fillId="0" borderId="13" xfId="0" applyBorder="1" applyAlignment="1">
      <alignment horizontal="left" vertical="center" wrapText="1"/>
    </xf>
    <xf numFmtId="0" fontId="36"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9" fontId="0" fillId="0" borderId="22" xfId="0" applyNumberFormat="1" applyBorder="1" applyAlignment="1">
      <alignment horizontal="center" vertical="center" wrapText="1"/>
    </xf>
    <xf numFmtId="9" fontId="0" fillId="0" borderId="18" xfId="0" applyNumberFormat="1" applyBorder="1" applyAlignment="1">
      <alignment horizontal="center" vertical="center" wrapText="1"/>
    </xf>
    <xf numFmtId="9" fontId="0" fillId="0" borderId="16" xfId="0" applyNumberFormat="1" applyBorder="1" applyAlignment="1">
      <alignment horizontal="center"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xf>
    <xf numFmtId="0" fontId="0" fillId="3" borderId="13" xfId="0" applyFill="1" applyBorder="1" applyAlignment="1">
      <alignment horizontal="center" vertical="center" wrapText="1"/>
    </xf>
    <xf numFmtId="9" fontId="0" fillId="3" borderId="22" xfId="0" applyNumberFormat="1" applyFill="1" applyBorder="1" applyAlignment="1">
      <alignment horizontal="center" vertical="center" wrapText="1"/>
    </xf>
    <xf numFmtId="9" fontId="0" fillId="3" borderId="18" xfId="0" applyNumberFormat="1" applyFill="1" applyBorder="1" applyAlignment="1">
      <alignment horizontal="center" vertical="center" wrapText="1"/>
    </xf>
    <xf numFmtId="9" fontId="0" fillId="3" borderId="16" xfId="0" applyNumberFormat="1" applyFill="1" applyBorder="1" applyAlignment="1">
      <alignment horizontal="center" vertical="center" wrapText="1"/>
    </xf>
    <xf numFmtId="0" fontId="0" fillId="3" borderId="22"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6" xfId="0" applyFill="1" applyBorder="1" applyAlignment="1">
      <alignment horizontal="center" vertical="center" wrapText="1"/>
    </xf>
    <xf numFmtId="0" fontId="36" fillId="3" borderId="13" xfId="0" applyFont="1" applyFill="1" applyBorder="1" applyAlignment="1">
      <alignment horizontal="center" vertical="center" wrapText="1"/>
    </xf>
    <xf numFmtId="9" fontId="0" fillId="3" borderId="13" xfId="0" applyNumberFormat="1" applyFill="1" applyBorder="1" applyAlignment="1">
      <alignment horizontal="center" vertical="center" wrapText="1"/>
    </xf>
    <xf numFmtId="0" fontId="0" fillId="3" borderId="13" xfId="0" applyFill="1" applyBorder="1" applyAlignment="1">
      <alignment horizontal="center" vertical="center"/>
    </xf>
    <xf numFmtId="0" fontId="0" fillId="3" borderId="22" xfId="0" applyFill="1" applyBorder="1" applyAlignment="1">
      <alignment horizontal="left" vertical="center" wrapText="1"/>
    </xf>
    <xf numFmtId="0" fontId="0" fillId="3" borderId="18" xfId="0" applyFill="1" applyBorder="1" applyAlignment="1">
      <alignment horizontal="left" vertical="center" wrapText="1"/>
    </xf>
    <xf numFmtId="0" fontId="0" fillId="3" borderId="16" xfId="0" applyFill="1" applyBorder="1" applyAlignment="1">
      <alignment horizontal="left" vertical="center" wrapText="1"/>
    </xf>
    <xf numFmtId="0" fontId="11" fillId="0" borderId="28"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14" fontId="0" fillId="0" borderId="22" xfId="0" applyNumberFormat="1" applyBorder="1" applyAlignment="1">
      <alignment horizontal="center" vertical="center" wrapText="1"/>
    </xf>
    <xf numFmtId="14" fontId="0" fillId="0" borderId="18" xfId="0" applyNumberFormat="1" applyBorder="1" applyAlignment="1">
      <alignment horizontal="center" vertical="center" wrapText="1"/>
    </xf>
    <xf numFmtId="14" fontId="0" fillId="0" borderId="16" xfId="0" applyNumberFormat="1" applyBorder="1" applyAlignment="1">
      <alignment horizontal="center" vertical="center" wrapText="1"/>
    </xf>
    <xf numFmtId="0" fontId="51" fillId="0" borderId="13" xfId="3" applyBorder="1" applyAlignment="1">
      <alignment horizontal="center" vertical="center" wrapText="1"/>
    </xf>
    <xf numFmtId="14" fontId="0" fillId="0" borderId="13" xfId="0" applyNumberFormat="1" applyBorder="1" applyAlignment="1">
      <alignment horizontal="center" vertical="center" wrapText="1"/>
    </xf>
    <xf numFmtId="0" fontId="51" fillId="0" borderId="22" xfId="3" applyBorder="1" applyAlignment="1">
      <alignment horizontal="center" vertical="center" wrapText="1"/>
    </xf>
    <xf numFmtId="0" fontId="51" fillId="0" borderId="18" xfId="3" applyBorder="1" applyAlignment="1">
      <alignment horizontal="center" vertical="center" wrapText="1"/>
    </xf>
    <xf numFmtId="0" fontId="51" fillId="0" borderId="16" xfId="3" applyBorder="1" applyAlignment="1">
      <alignment horizontal="center" vertical="center" wrapText="1"/>
    </xf>
  </cellXfs>
  <cellStyles count="4">
    <cellStyle name="Hipervínculo" xfId="3" builtinId="8"/>
    <cellStyle name="Normal" xfId="0" builtinId="0"/>
    <cellStyle name="Normal - Style1 2" xfId="1" xr:uid="{35D94056-BF35-4158-BB16-A1EB5C865F0B}"/>
    <cellStyle name="Normal 2 2" xfId="2" xr:uid="{FE1153A4-41A7-40DC-9196-9B2002F1B165}"/>
  </cellStyles>
  <dxfs count="241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0DD7FC9F-12F6-4163-AD36-95C6C7ECE9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2514CC23-F964-41B3-961D-4842D1A4D4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45EFFEA8-1227-4194-93BA-0BC16648C7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15ED71A0-C562-4A58-98FE-00025FEA51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B3D2B354-FF0A-4BE1-B0E1-D0DC981520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7D867A4A-FF37-40CA-8185-CD33A72F94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B83AC58-898F-4AD0-92AD-9600EB0714A7}"/>
            </a:ext>
          </a:extLst>
        </xdr:cNvPr>
        <xdr:cNvSpPr txBox="1"/>
      </xdr:nvSpPr>
      <xdr:spPr>
        <a:xfrm>
          <a:off x="93249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947140C6-FDFF-4981-BEC4-1D14C8B3D53F}"/>
            </a:ext>
          </a:extLst>
        </xdr:cNvPr>
        <xdr:cNvGrpSpPr>
          <a:grpSpLocks/>
        </xdr:cNvGrpSpPr>
      </xdr:nvGrpSpPr>
      <xdr:grpSpPr bwMode="auto">
        <a:xfrm>
          <a:off x="8324850" y="457200"/>
          <a:ext cx="2886074" cy="247650"/>
          <a:chOff x="2381" y="720"/>
          <a:chExt cx="3154" cy="65"/>
        </a:xfrm>
      </xdr:grpSpPr>
      <xdr:pic>
        <xdr:nvPicPr>
          <xdr:cNvPr id="5" name="6 Imagen">
            <a:extLst>
              <a:ext uri="{FF2B5EF4-FFF2-40B4-BE49-F238E27FC236}">
                <a16:creationId xmlns:a16="http://schemas.microsoft.com/office/drawing/2014/main" id="{2F07407D-BC0B-4F6B-9C1B-BB1BB595F4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B4F33A69-4D37-42B9-9368-12CA7F67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A1156D8-864E-4945-8DBA-2D7C3B24FB45}"/>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E64692D-DBDA-4362-ABEB-006F5BF6F812}"/>
            </a:ext>
          </a:extLst>
        </xdr:cNvPr>
        <xdr:cNvSpPr txBox="1"/>
      </xdr:nvSpPr>
      <xdr:spPr>
        <a:xfrm>
          <a:off x="11786235" y="342519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31290B81-3269-4859-B552-DE295F497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74361DEA-DFAF-4396-A650-7ED75E5F3797}"/>
            </a:ext>
          </a:extLst>
        </xdr:cNvPr>
        <xdr:cNvSpPr txBox="1"/>
      </xdr:nvSpPr>
      <xdr:spPr>
        <a:xfrm>
          <a:off x="7734300"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F6680BB3-E237-4B6E-B97A-22C080D9850D}"/>
            </a:ext>
          </a:extLst>
        </xdr:cNvPr>
        <xdr:cNvGrpSpPr>
          <a:grpSpLocks/>
        </xdr:cNvGrpSpPr>
      </xdr:nvGrpSpPr>
      <xdr:grpSpPr bwMode="auto">
        <a:xfrm>
          <a:off x="6610351" y="447675"/>
          <a:ext cx="2886074" cy="76200"/>
          <a:chOff x="2381" y="720"/>
          <a:chExt cx="3154" cy="65"/>
        </a:xfrm>
      </xdr:grpSpPr>
      <xdr:pic>
        <xdr:nvPicPr>
          <xdr:cNvPr id="5" name="6 Imagen">
            <a:extLst>
              <a:ext uri="{FF2B5EF4-FFF2-40B4-BE49-F238E27FC236}">
                <a16:creationId xmlns:a16="http://schemas.microsoft.com/office/drawing/2014/main" id="{71EB3C33-8E72-4A5D-8DEA-1644E2CADE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C9E94A85-E526-4745-9B87-DB947E7349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F973822D-275F-4543-8A71-47C6876830E1}"/>
            </a:ext>
          </a:extLst>
        </xdr:cNvPr>
        <xdr:cNvPicPr>
          <a:picLocks noChangeAspect="1"/>
        </xdr:cNvPicPr>
      </xdr:nvPicPr>
      <xdr:blipFill>
        <a:blip xmlns:r="http://schemas.openxmlformats.org/officeDocument/2006/relationships" r:embed="rId4"/>
        <a:stretch>
          <a:fillRect/>
        </a:stretch>
      </xdr:blipFill>
      <xdr:spPr>
        <a:xfrm>
          <a:off x="7839074" y="342900"/>
          <a:ext cx="1533526" cy="271054"/>
        </a:xfrm>
        <a:prstGeom prst="rect">
          <a:avLst/>
        </a:prstGeom>
      </xdr:spPr>
    </xdr:pic>
    <xdr:clientData/>
  </xdr:twoCellAnchor>
  <xdr:oneCellAnchor>
    <xdr:from>
      <xdr:col>6</xdr:col>
      <xdr:colOff>375284</xdr:colOff>
      <xdr:row>3</xdr:row>
      <xdr:rowOff>200026</xdr:rowOff>
    </xdr:from>
    <xdr:ext cx="3920491" cy="3962400"/>
    <xdr:sp macro="" textlink="">
      <xdr:nvSpPr>
        <xdr:cNvPr id="8" name="CuadroTexto 7">
          <a:extLst>
            <a:ext uri="{FF2B5EF4-FFF2-40B4-BE49-F238E27FC236}">
              <a16:creationId xmlns:a16="http://schemas.microsoft.com/office/drawing/2014/main" id="{118213E6-83A5-4005-906E-C04C7596A750}"/>
            </a:ext>
          </a:extLst>
        </xdr:cNvPr>
        <xdr:cNvSpPr txBox="1"/>
      </xdr:nvSpPr>
      <xdr:spPr>
        <a:xfrm>
          <a:off x="9909809"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EEE5637D-FEA8-4BFD-B9E8-F7945986F6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235CE33D-A502-4C77-8BD0-F646E4B7EB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01BBE0F3-E6D6-4CFC-BE9A-4D4DDC15ED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192848FA-36F8-448B-8303-3E3ABE791F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491F0AFD-418E-48B4-8A15-ED6463EBAB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1266128</xdr:colOff>
      <xdr:row>3</xdr:row>
      <xdr:rowOff>0</xdr:rowOff>
    </xdr:to>
    <xdr:pic>
      <xdr:nvPicPr>
        <xdr:cNvPr id="2" name="Imagen 1">
          <a:extLst>
            <a:ext uri="{FF2B5EF4-FFF2-40B4-BE49-F238E27FC236}">
              <a16:creationId xmlns:a16="http://schemas.microsoft.com/office/drawing/2014/main" id="{619D480E-6C1B-4BC2-96BD-91ABFF638C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28303"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7.%20Matriz%20de%20Riesgos%20SIGCMA%205X5%20Archiv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20Matriz%20de%20Riesgos%20SIGCMA%205X5%20Gesti&#243;n%20de%20insum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1.%20Matriz%20de%20Riesgos%20SIGCMA%205X5%20Seguimiento,%20control%20y%20mejo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9.%20Matriz%20de%20Riesgos%20SIGCMA%205X5%20Recurso%20Hum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Matriz%20de%20riesgos%20SIGCMA%205X5%20Planeaci&#243;n%20Estrat&#233;g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0Matriz%20de%20riesgos%20SIGCMA%205X5%20Comunicaciones%20y%20notific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20Matriz%20de%20riesgos%20SIGCMA%205X5%20Gesti&#243;n%20document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20Matriz%20de%20riesgos%20SIGCMA%205X5%20Dep&#243;sitos%20Judiciales%20y%20Conciliaciones%20Bancari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8.%20Matriz%20de%20Riesgos%20SIGCMA%205X5%20Desarrollo%20y%20soporte%20tecnol&#243;gic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5.%20Matriz%20de%20Riesgos%20SIGCMA%205X5%20Repar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20Matriz%20de%20Riesgos%20SIGCMA%205X5%20Trabajo%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Mapa Final"/>
      <sheetName val="Instructivo"/>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Instructivo"/>
      <sheetName val="Mapa Final"/>
      <sheetName val="Clasificación Riesgo"/>
      <sheetName val="Tabla probabilidad"/>
      <sheetName val="Tabla Impacto "/>
      <sheetName val="Hoja1"/>
      <sheetName val="LISTA"/>
      <sheetName val="Tabla Valoración de Controles"/>
      <sheetName val="Matriz de Calor"/>
      <sheetName val="Seguimiento 1 Trimestre"/>
      <sheetName val="Seguimiento 2 Trimestre"/>
      <sheetName val="Seguimiento 3 Trimestre"/>
      <sheetName val="Seguimiento 4 Trimestre"/>
    </sheetNames>
    <sheetDataSet>
      <sheetData sheetId="0"/>
      <sheetData sheetId="1"/>
      <sheetData sheetId="2"/>
      <sheetData sheetId="3"/>
      <sheetData sheetId="4"/>
      <sheetData sheetId="5"/>
      <sheetData sheetId="6">
        <row r="5">
          <cell r="B5" t="str">
            <v>Muy Baja</v>
          </cell>
          <cell r="D5">
            <v>0.2</v>
          </cell>
        </row>
        <row r="6">
          <cell r="B6" t="str">
            <v>Baja</v>
          </cell>
          <cell r="D6">
            <v>0.4</v>
          </cell>
        </row>
        <row r="7">
          <cell r="B7" t="str">
            <v>Media</v>
          </cell>
          <cell r="D7">
            <v>0.6</v>
          </cell>
        </row>
        <row r="8">
          <cell r="B8" t="str">
            <v>Alta</v>
          </cell>
          <cell r="D8">
            <v>0.8</v>
          </cell>
        </row>
        <row r="9">
          <cell r="B9" t="str">
            <v>Muy Alta</v>
          </cell>
          <cell r="D9">
            <v>1</v>
          </cell>
        </row>
      </sheetData>
      <sheetData sheetId="7"/>
      <sheetData sheetId="8">
        <row r="4">
          <cell r="B4" t="str">
            <v>Muy BajaLeve</v>
          </cell>
          <cell r="C4" t="str">
            <v>Bajo</v>
          </cell>
          <cell r="Q4" t="str">
            <v>PreventivoAutomático</v>
          </cell>
          <cell r="R4">
            <v>0.5</v>
          </cell>
        </row>
        <row r="5">
          <cell r="B5" t="str">
            <v>Muy BajaMenor</v>
          </cell>
          <cell r="C5" t="str">
            <v>Bajo</v>
          </cell>
          <cell r="Q5" t="str">
            <v>PreventivoManual</v>
          </cell>
          <cell r="R5">
            <v>0.45</v>
          </cell>
        </row>
        <row r="6">
          <cell r="B6" t="str">
            <v>Muy BajaModerado</v>
          </cell>
          <cell r="C6" t="str">
            <v>Moderado</v>
          </cell>
          <cell r="Q6" t="str">
            <v>DetectivoAutomático</v>
          </cell>
          <cell r="R6">
            <v>0.4</v>
          </cell>
        </row>
        <row r="7">
          <cell r="B7" t="str">
            <v>Muy BajaMayor</v>
          </cell>
          <cell r="C7" t="str">
            <v xml:space="preserve">Alto </v>
          </cell>
          <cell r="Q7" t="str">
            <v>DetectivoManual</v>
          </cell>
          <cell r="R7">
            <v>0.35</v>
          </cell>
        </row>
        <row r="8">
          <cell r="B8" t="str">
            <v>Muy BajaCatastrófico</v>
          </cell>
          <cell r="C8" t="str">
            <v>Extremo</v>
          </cell>
          <cell r="Q8" t="str">
            <v>CorrectivoAutomático</v>
          </cell>
          <cell r="R8">
            <v>0.35</v>
          </cell>
        </row>
        <row r="9">
          <cell r="B9" t="str">
            <v>BajaLeve</v>
          </cell>
          <cell r="C9" t="str">
            <v>Bajo</v>
          </cell>
          <cell r="Q9" t="str">
            <v>CorrectivoManual</v>
          </cell>
          <cell r="R9">
            <v>0.3</v>
          </cell>
        </row>
        <row r="10">
          <cell r="B10" t="str">
            <v>BajaMenor</v>
          </cell>
          <cell r="C10" t="str">
            <v>Moderado</v>
          </cell>
        </row>
        <row r="11">
          <cell r="B11" t="str">
            <v>BajaModerado</v>
          </cell>
          <cell r="C11" t="str">
            <v>Moderado</v>
          </cell>
        </row>
        <row r="12">
          <cell r="B12" t="str">
            <v>BajaMayor</v>
          </cell>
          <cell r="C12" t="str">
            <v xml:space="preserve">Alto </v>
          </cell>
        </row>
        <row r="13">
          <cell r="B13" t="str">
            <v>BajaCatastrófico</v>
          </cell>
          <cell r="C13" t="str">
            <v>Extremo</v>
          </cell>
        </row>
        <row r="14">
          <cell r="B14" t="str">
            <v>MediaLeve</v>
          </cell>
          <cell r="C14" t="str">
            <v>Moderado</v>
          </cell>
        </row>
        <row r="15">
          <cell r="B15" t="str">
            <v>MediaMenor</v>
          </cell>
          <cell r="C15" t="str">
            <v>Moderado</v>
          </cell>
        </row>
        <row r="16">
          <cell r="B16" t="str">
            <v>MediaModerado</v>
          </cell>
          <cell r="C16" t="str">
            <v>Moderado</v>
          </cell>
        </row>
        <row r="17">
          <cell r="B17" t="str">
            <v>MediaMayor</v>
          </cell>
          <cell r="C17" t="str">
            <v xml:space="preserve">Alto </v>
          </cell>
        </row>
        <row r="18">
          <cell r="B18" t="str">
            <v>MediaCatastrófico</v>
          </cell>
          <cell r="C18" t="str">
            <v>Extremo</v>
          </cell>
        </row>
        <row r="19">
          <cell r="B19" t="str">
            <v>AltaLeve</v>
          </cell>
          <cell r="C19" t="str">
            <v>Moderado</v>
          </cell>
        </row>
        <row r="20">
          <cell r="B20" t="str">
            <v>AltaMenor</v>
          </cell>
          <cell r="C20" t="str">
            <v>Moderado</v>
          </cell>
        </row>
        <row r="21">
          <cell r="B21" t="str">
            <v>AltaModerado</v>
          </cell>
          <cell r="C21" t="str">
            <v xml:space="preserve">Alto </v>
          </cell>
        </row>
        <row r="22">
          <cell r="B22" t="str">
            <v>AltaMayor</v>
          </cell>
          <cell r="C22" t="str">
            <v xml:space="preserve">Alto </v>
          </cell>
        </row>
        <row r="23">
          <cell r="B23" t="str">
            <v>AltaCatastrófico</v>
          </cell>
          <cell r="C23" t="str">
            <v>Extremo</v>
          </cell>
        </row>
        <row r="24">
          <cell r="B24" t="str">
            <v>Muy AltaLeve</v>
          </cell>
          <cell r="C24" t="str">
            <v xml:space="preserve">Alto </v>
          </cell>
        </row>
        <row r="25">
          <cell r="B25" t="str">
            <v>Muy AltaMenor</v>
          </cell>
          <cell r="C25" t="str">
            <v xml:space="preserve">Alto </v>
          </cell>
        </row>
        <row r="26">
          <cell r="B26" t="str">
            <v>Muy AltaModerado</v>
          </cell>
          <cell r="C26" t="str">
            <v xml:space="preserve">Alto </v>
          </cell>
        </row>
        <row r="27">
          <cell r="B27" t="str">
            <v>Muy AltaMayor</v>
          </cell>
          <cell r="C27" t="str">
            <v xml:space="preserve">Alto </v>
          </cell>
        </row>
        <row r="28">
          <cell r="B28" t="str">
            <v>Muy AltaCatastrófico</v>
          </cell>
          <cell r="C28" t="str">
            <v>Extremo</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Plan%20de%20acci&#243;n\SEGUNDO%20TRIMESTRE\PLAN%20ANTICORRUPCI&#211;N"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Plan%20de%20acci&#243;n\SEGUNDO%20TRIMESTRE\PLAN%20ANTICORRUPCI&#211;N"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8" tint="-0.249977111117893"/>
  </sheetPr>
  <dimension ref="A1:I18"/>
  <sheetViews>
    <sheetView showGridLines="0" topLeftCell="A4" workbookViewId="0">
      <selection activeCell="B11" sqref="B11"/>
    </sheetView>
  </sheetViews>
  <sheetFormatPr baseColWidth="10" defaultColWidth="11.42578125" defaultRowHeight="15" x14ac:dyDescent="0.25"/>
  <cols>
    <col min="1" max="1" width="28.140625" customWidth="1"/>
    <col min="2" max="2" width="18" customWidth="1"/>
    <col min="3" max="3" width="14.140625" style="8" customWidth="1"/>
    <col min="4" max="8" width="12.42578125" customWidth="1"/>
  </cols>
  <sheetData>
    <row r="1" spans="1:9" ht="42" customHeight="1" x14ac:dyDescent="0.35">
      <c r="A1" s="176" t="s">
        <v>90</v>
      </c>
      <c r="B1" s="176"/>
      <c r="C1" s="176"/>
      <c r="D1" s="176"/>
      <c r="E1" s="176"/>
      <c r="F1" s="176"/>
    </row>
    <row r="5" spans="1:9" x14ac:dyDescent="0.25">
      <c r="D5" s="17"/>
      <c r="E5" s="17"/>
      <c r="F5" s="17"/>
      <c r="G5" s="17"/>
      <c r="H5" s="17"/>
    </row>
    <row r="6" spans="1:9" x14ac:dyDescent="0.25">
      <c r="D6" s="17"/>
      <c r="E6" s="17"/>
      <c r="F6" s="17"/>
      <c r="G6" s="17"/>
      <c r="H6" s="17"/>
    </row>
    <row r="7" spans="1:9" ht="33.75" x14ac:dyDescent="0.5">
      <c r="A7" s="177" t="s">
        <v>134</v>
      </c>
      <c r="B7" s="177"/>
      <c r="C7" s="177"/>
      <c r="D7" s="177"/>
      <c r="E7" s="177"/>
      <c r="F7" s="177"/>
      <c r="G7" s="177"/>
      <c r="H7" s="177"/>
      <c r="I7" s="177"/>
    </row>
    <row r="9" spans="1:9" s="9" customFormat="1" ht="81.75" customHeight="1" x14ac:dyDescent="0.2">
      <c r="A9" s="10" t="s">
        <v>135</v>
      </c>
      <c r="B9" s="178" t="s">
        <v>246</v>
      </c>
      <c r="C9" s="178"/>
      <c r="D9" s="178"/>
      <c r="E9" s="178"/>
      <c r="F9" s="178"/>
      <c r="G9" s="178"/>
      <c r="H9" s="178"/>
      <c r="I9" s="178"/>
    </row>
    <row r="10" spans="1:9" s="9" customFormat="1" ht="16.7" customHeight="1" x14ac:dyDescent="0.2">
      <c r="A10" s="15"/>
      <c r="B10" s="16"/>
      <c r="C10" s="16"/>
      <c r="D10" s="15"/>
      <c r="E10" s="14"/>
    </row>
    <row r="11" spans="1:9" s="9" customFormat="1" ht="84" customHeight="1" x14ac:dyDescent="0.2">
      <c r="A11" s="10" t="s">
        <v>88</v>
      </c>
      <c r="B11" s="11" t="s">
        <v>364</v>
      </c>
      <c r="C11" s="175" t="s">
        <v>415</v>
      </c>
      <c r="D11" s="175"/>
      <c r="E11" s="175"/>
      <c r="F11" s="175"/>
      <c r="G11" s="175"/>
      <c r="H11" s="175"/>
      <c r="I11" s="175"/>
    </row>
    <row r="12" spans="1:9" ht="32.25" customHeight="1" x14ac:dyDescent="0.25">
      <c r="A12" s="13"/>
    </row>
    <row r="13" spans="1:9" ht="32.25" customHeight="1" x14ac:dyDescent="0.25">
      <c r="A13" s="12" t="s">
        <v>89</v>
      </c>
      <c r="B13" s="175"/>
      <c r="C13" s="175"/>
      <c r="D13" s="175"/>
      <c r="E13" s="175"/>
      <c r="F13" s="175"/>
      <c r="G13" s="175"/>
      <c r="H13" s="175"/>
      <c r="I13" s="175"/>
    </row>
    <row r="14" spans="1:9" s="9" customFormat="1" ht="69" customHeight="1" x14ac:dyDescent="0.2">
      <c r="A14" s="12" t="s">
        <v>87</v>
      </c>
      <c r="B14" s="175"/>
      <c r="C14" s="175"/>
      <c r="D14" s="175"/>
      <c r="E14" s="175"/>
      <c r="F14" s="175"/>
      <c r="G14" s="175"/>
      <c r="H14" s="175"/>
      <c r="I14" s="175"/>
    </row>
    <row r="15" spans="1:9" s="9" customFormat="1" ht="54" customHeight="1" x14ac:dyDescent="0.2">
      <c r="A15" s="12" t="s">
        <v>86</v>
      </c>
      <c r="B15" s="175"/>
      <c r="C15" s="175"/>
      <c r="D15" s="175"/>
      <c r="E15" s="175"/>
      <c r="F15" s="175"/>
      <c r="G15" s="175"/>
      <c r="H15" s="175"/>
      <c r="I15" s="175"/>
    </row>
    <row r="16" spans="1:9" s="9" customFormat="1" ht="54" customHeight="1" x14ac:dyDescent="0.2">
      <c r="A16" s="10" t="s">
        <v>85</v>
      </c>
      <c r="B16" s="175" t="s">
        <v>84</v>
      </c>
      <c r="C16" s="175"/>
      <c r="D16" s="175"/>
      <c r="E16" s="175"/>
      <c r="F16" s="175"/>
      <c r="G16" s="175"/>
      <c r="H16" s="175"/>
      <c r="I16" s="175"/>
    </row>
    <row r="18" spans="1:9" s="9" customFormat="1" ht="54.75" customHeight="1" x14ac:dyDescent="0.2">
      <c r="A18" s="10" t="s">
        <v>83</v>
      </c>
      <c r="B18" s="174" t="s">
        <v>240</v>
      </c>
      <c r="C18" s="174"/>
      <c r="D18" s="174"/>
      <c r="E18" s="174"/>
      <c r="F18" s="174"/>
      <c r="G18" s="174"/>
      <c r="H18" s="174"/>
      <c r="I18" s="174"/>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5F34-8E74-45AC-B1D7-1F9EC42F8965}">
  <sheetPr>
    <tabColor theme="4" tint="-0.249977111117893"/>
  </sheetPr>
  <dimension ref="A1:KL30"/>
  <sheetViews>
    <sheetView zoomScale="30" zoomScaleNormal="30" workbookViewId="0">
      <selection activeCell="Q27" sqref="Q27"/>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47"/>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523</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524</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44"/>
      <c r="AB8" s="144"/>
      <c r="AC8" s="241" t="s">
        <v>23</v>
      </c>
      <c r="AD8" s="241" t="s">
        <v>15</v>
      </c>
      <c r="AE8" s="144"/>
      <c r="AF8" s="14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45" t="s">
        <v>197</v>
      </c>
      <c r="AB9" s="145" t="s">
        <v>15</v>
      </c>
      <c r="AC9" s="247"/>
      <c r="AD9" s="247"/>
      <c r="AE9" s="146" t="s">
        <v>23</v>
      </c>
      <c r="AF9" s="146"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525</v>
      </c>
      <c r="C10" s="248" t="s">
        <v>232</v>
      </c>
      <c r="D10" s="254" t="s">
        <v>526</v>
      </c>
      <c r="E10" s="248" t="s">
        <v>527</v>
      </c>
      <c r="F10" s="254" t="s">
        <v>528</v>
      </c>
      <c r="G10" s="248" t="s">
        <v>41</v>
      </c>
      <c r="H10" s="248">
        <v>3</v>
      </c>
      <c r="I10" s="255" t="str">
        <f>IF(H10&lt;=2,'[9]Tabla probabilidad'!$B$5,IF(H10&lt;=24,'[9]Tabla probabilidad'!$B$6,IF(H10&lt;=500,'[9]Tabla probabilidad'!$B$7,IF(H10&lt;=5000,'[9]Tabla probabilidad'!$B$8,IF(H10&gt;5000,'[9]Tabla probabilidad'!$B$9)))))</f>
        <v>Baja</v>
      </c>
      <c r="J10" s="256">
        <f>IF(H10&lt;=2,'[9]Tabla probabilidad'!$D$5,IF(H10&lt;=24,'[9]Tabla probabilidad'!$D$6,IF(H10&lt;=500,'[9]Tabla probabilidad'!$D$7,IF(H10&lt;=5000,'[9]Tabla probabilidad'!$D$8,IF(H10&gt;5000,'[9]Tabla probabilidad'!$D$9)))))</f>
        <v>0.4</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VLOOKUP((I10&amp;L10),[9]Hoja1!$B$4:$C$28,2,0)</f>
        <v>Bajo</v>
      </c>
      <c r="O10" s="141">
        <v>1</v>
      </c>
      <c r="P10" s="142" t="s">
        <v>529</v>
      </c>
      <c r="Q10" s="141" t="str">
        <f t="shared" ref="Q10:Q25" si="0">IF(R10="Preventivo","Probabilidad",IF(R10="Detectivo","Probabilidad", IF(R10="Correctivo","Impacto")))</f>
        <v>Probabilidad</v>
      </c>
      <c r="R10" s="141" t="s">
        <v>51</v>
      </c>
      <c r="S10" s="141" t="s">
        <v>56</v>
      </c>
      <c r="T10" s="143">
        <f>VLOOKUP(R10&amp;S10,[9]Hoja1!$Q$4:$R$9,2,0)</f>
        <v>0.45</v>
      </c>
      <c r="U10" s="141" t="s">
        <v>58</v>
      </c>
      <c r="V10" s="141" t="s">
        <v>61</v>
      </c>
      <c r="W10" s="141" t="s">
        <v>64</v>
      </c>
      <c r="X10" s="143">
        <f>IF(Q10="Probabilidad",($J$10*T10),IF(Q10="Impacto"," "))</f>
        <v>0.18000000000000002</v>
      </c>
      <c r="Y10" s="143" t="str">
        <f>IF(Z10&lt;=20%,'[9]Tabla probabilidad'!$B$5,IF(Z10&lt;=40%,'[9]Tabla probabilidad'!$B$6,IF(Z10&lt;=60%,'[9]Tabla probabilidad'!$B$7,IF(Z10&lt;=80%,'[9]Tabla probabilidad'!$B$8,IF(Z10&lt;=100%,'[9]Tabla probabilidad'!$B$9)))))</f>
        <v>Baja</v>
      </c>
      <c r="Z10" s="143">
        <f>IF(R10="Preventivo",($J$10-($J$10*T10)),IF(R10="Detectivo",($J$10-($J$10*T10)),IF(R10="Correctivo",($J$10))))</f>
        <v>0.22</v>
      </c>
      <c r="AA10" s="257" t="str">
        <f>IF(AB10&lt;=20%,'[9]Tabla probabilidad'!$B$5,IF(AB10&lt;=40%,'[9]Tabla probabilidad'!$B$6,IF(AB10&lt;=60%,'[9]Tabla probabilidad'!$B$7,IF(AB10&lt;=80%,'[9]Tabla probabilidad'!$B$8,IF(AB10&lt;=100%,'[9]Tabla probabilidad'!$B$9)))))</f>
        <v>Baja</v>
      </c>
      <c r="AB10" s="257">
        <f>AVERAGE(Z10:Z14)</f>
        <v>0.22</v>
      </c>
      <c r="AC10" s="143" t="str">
        <f t="shared" ref="AC10:AC29" si="1">IF(AD10&lt;=20%,"Leve",IF(AD10&lt;=40%,"Menor",IF(AD10&lt;=60%,"Moderado",IF(AD10&lt;=80%,"Mayor",IF(AD10&lt;=100%,"Catastrófico")))))</f>
        <v>Leve</v>
      </c>
      <c r="AD10" s="143">
        <f>IF(Q10="Probabilidad",(($M$10-0)),IF(Q10="Impacto",($M$10-($M$10*T10))))</f>
        <v>0.2</v>
      </c>
      <c r="AE10" s="257" t="str">
        <f>IF(AF10&lt;=20%,"Leve",IF(AF10&lt;=40%,"Menor",IF(AF10&lt;=60%,"Moderado",IF(AF10&lt;=80%,"Mayor",IF(AF10&lt;=100%,"Catastrófico")))))</f>
        <v>Leve</v>
      </c>
      <c r="AF10" s="257">
        <f>AVERAGE(AD10:AD14)</f>
        <v>0.2</v>
      </c>
      <c r="AG10" s="250" t="str">
        <f>VLOOKUP(AA10&amp;AE10,[9]Hoja1!$B$4:$C$28,2,0)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41">
        <v>2</v>
      </c>
      <c r="P11" s="142" t="s">
        <v>530</v>
      </c>
      <c r="Q11" s="141" t="str">
        <f t="shared" si="0"/>
        <v>Probabilidad</v>
      </c>
      <c r="R11" s="141" t="s">
        <v>51</v>
      </c>
      <c r="S11" s="141" t="s">
        <v>56</v>
      </c>
      <c r="T11" s="143">
        <f>VLOOKUP(R11&amp;S11,[9]Hoja1!$Q$4:$R$9,2,0)</f>
        <v>0.45</v>
      </c>
      <c r="U11" s="141" t="s">
        <v>58</v>
      </c>
      <c r="V11" s="141" t="s">
        <v>61</v>
      </c>
      <c r="W11" s="141" t="s">
        <v>64</v>
      </c>
      <c r="X11" s="143">
        <f>IF(Q11="Probabilidad",($J$10*T11),IF(Q11="Impacto"," "))</f>
        <v>0.18000000000000002</v>
      </c>
      <c r="Y11" s="143" t="str">
        <f>IF(Z11&lt;=20%,'[9]Tabla probabilidad'!$B$5,IF(Z11&lt;=40%,'[9]Tabla probabilidad'!$B$6,IF(Z11&lt;=60%,'[9]Tabla probabilidad'!$B$7,IF(Z11&lt;=80%,'[9]Tabla probabilidad'!$B$8,IF(Z11&lt;=100%,'[9]Tabla probabilidad'!$B$9)))))</f>
        <v>Baja</v>
      </c>
      <c r="Z11" s="143">
        <f t="shared" ref="Z11:Z14" si="2">IF(R11="Preventivo",($J$10-($J$10*T11)),IF(R11="Detectivo",($J$10-($J$10*T11)),IF(R11="Correctivo",($J$10))))</f>
        <v>0.22</v>
      </c>
      <c r="AA11" s="258"/>
      <c r="AB11" s="258"/>
      <c r="AC11" s="143" t="str">
        <f t="shared" si="1"/>
        <v>Leve</v>
      </c>
      <c r="AD11" s="143">
        <f>IF(Q11="Probabilidad",(($M$10-0)),IF(Q11="Impacto",($M$10-($M$10*T11))))</f>
        <v>0.2</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141"/>
      <c r="P12" s="142"/>
      <c r="Q12" s="141"/>
      <c r="R12" s="141"/>
      <c r="S12" s="141"/>
      <c r="T12" s="143"/>
      <c r="U12" s="141"/>
      <c r="V12" s="141"/>
      <c r="W12" s="141"/>
      <c r="X12" s="143" t="b">
        <f t="shared" ref="X12:X14" si="3">IF(Q12="Probabilidad",($J$10*T12),IF(Q12="Impacto"," "))</f>
        <v>0</v>
      </c>
      <c r="Y12" s="143" t="b">
        <f>IF(Z12&lt;=20%,'[9]Tabla probabilidad'!$B$5,IF(Z12&lt;=40%,'[9]Tabla probabilidad'!$B$6,IF(Z12&lt;=60%,'[9]Tabla probabilidad'!$B$7,IF(Z12&lt;=80%,'[9]Tabla probabilidad'!$B$8,IF(Z12&lt;=100%,'[9]Tabla probabilidad'!$B$9)))))</f>
        <v>0</v>
      </c>
      <c r="Z12" s="143" t="b">
        <f t="shared" si="2"/>
        <v>0</v>
      </c>
      <c r="AA12" s="258"/>
      <c r="AB12" s="258"/>
      <c r="AC12" s="143" t="b">
        <f t="shared" si="1"/>
        <v>0</v>
      </c>
      <c r="AD12" s="143"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41"/>
      <c r="P13" s="142"/>
      <c r="Q13" s="141"/>
      <c r="R13" s="141"/>
      <c r="S13" s="141"/>
      <c r="T13" s="143"/>
      <c r="U13" s="141"/>
      <c r="V13" s="141"/>
      <c r="W13" s="141"/>
      <c r="X13" s="143" t="b">
        <f t="shared" si="3"/>
        <v>0</v>
      </c>
      <c r="Y13" s="143" t="b">
        <f>IF(Z13&lt;=20%,'[9]Tabla probabilidad'!$B$5,IF(Z13&lt;=40%,'[9]Tabla probabilidad'!$B$6,IF(Z13&lt;=60%,'[9]Tabla probabilidad'!$B$7,IF(Z13&lt;=80%,'[9]Tabla probabilidad'!$B$8,IF(Z13&lt;=100%,'[9]Tabla probabilidad'!$B$9)))))</f>
        <v>0</v>
      </c>
      <c r="Z13" s="143" t="b">
        <f t="shared" si="2"/>
        <v>0</v>
      </c>
      <c r="AA13" s="258"/>
      <c r="AB13" s="258"/>
      <c r="AC13" s="143" t="b">
        <f t="shared" si="1"/>
        <v>0</v>
      </c>
      <c r="AD13" s="143" t="b">
        <f>IF(Q13="Probabilidad",(($M$10-0)),IF(Q13="Impacto",($M$10-($M$10*T13))))</f>
        <v>0</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141"/>
      <c r="P14" s="140"/>
      <c r="Q14" s="141"/>
      <c r="R14" s="141"/>
      <c r="S14" s="141"/>
      <c r="T14" s="143"/>
      <c r="U14" s="141"/>
      <c r="V14" s="141"/>
      <c r="W14" s="141"/>
      <c r="X14" s="143" t="b">
        <f t="shared" si="3"/>
        <v>0</v>
      </c>
      <c r="Y14" s="143" t="b">
        <f>IF(Z14&lt;=20%,'[9]Tabla probabilidad'!$B$5,IF(Z14&lt;=40%,'[9]Tabla probabilidad'!$B$6,IF(Z14&lt;=60%,'[9]Tabla probabilidad'!$B$7,IF(Z14&lt;=80%,'[9]Tabla probabilidad'!$B$8,IF(Z14&lt;=100%,'[9]Tabla probabilidad'!$B$9)))))</f>
        <v>0</v>
      </c>
      <c r="Z14" s="143" t="b">
        <f t="shared" si="2"/>
        <v>0</v>
      </c>
      <c r="AA14" s="259"/>
      <c r="AB14" s="259"/>
      <c r="AC14" s="143" t="b">
        <f t="shared" si="1"/>
        <v>0</v>
      </c>
      <c r="AD14" s="143"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531</v>
      </c>
      <c r="C15" s="248" t="s">
        <v>232</v>
      </c>
      <c r="D15" s="260" t="s">
        <v>532</v>
      </c>
      <c r="E15" s="250" t="s">
        <v>533</v>
      </c>
      <c r="F15" s="250" t="s">
        <v>534</v>
      </c>
      <c r="G15" s="248" t="s">
        <v>41</v>
      </c>
      <c r="H15" s="250">
        <v>0</v>
      </c>
      <c r="I15" s="255" t="str">
        <f>IF(H15&lt;=2,'[9]Tabla probabilidad'!$B$5,IF(H15&lt;=24,'[9]Tabla probabilidad'!$B$6,IF(H15&lt;=500,'[9]Tabla probabilidad'!$B$7,IF(H15&lt;=5000,'[9]Tabla probabilidad'!$B$8,IF(H15&gt;5000,'[9]Tabla probabilidad'!$B$9)))))</f>
        <v>Muy Baja</v>
      </c>
      <c r="J15" s="256">
        <f>IF(H15&lt;=2,'[9]Tabla probabilidad'!$D$5,IF(H15&lt;=24,'[9]Tabla probabilidad'!$D$6,IF(H15&lt;=500,'[9]Tabla probabilidad'!$D$7,IF(H15&lt;=5000,'[9]Tabla probabilidad'!$D$8,IF(H15&gt;5000,'[9]Tabla probabilidad'!$D$9)))))</f>
        <v>0.2</v>
      </c>
      <c r="K15" s="248" t="s">
        <v>227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VLOOKUP((I15&amp;L15),[9]Hoja1!$B$4:$C$28,2,0)</f>
        <v>Bajo</v>
      </c>
      <c r="O15" s="141">
        <v>1</v>
      </c>
      <c r="P15" s="142" t="s">
        <v>535</v>
      </c>
      <c r="Q15" s="141" t="str">
        <f t="shared" si="0"/>
        <v>Probabilidad</v>
      </c>
      <c r="R15" s="141" t="s">
        <v>51</v>
      </c>
      <c r="S15" s="141" t="s">
        <v>56</v>
      </c>
      <c r="T15" s="143">
        <f>VLOOKUP(R15&amp;S15,[9]Hoja1!$Q$4:$R$9,2,0)</f>
        <v>0.45</v>
      </c>
      <c r="U15" s="141" t="s">
        <v>58</v>
      </c>
      <c r="V15" s="141" t="s">
        <v>61</v>
      </c>
      <c r="W15" s="141" t="s">
        <v>64</v>
      </c>
      <c r="X15" s="143">
        <f>IF(Q15="Probabilidad",($J$15*T15),IF(Q15="Impacto"," "))</f>
        <v>9.0000000000000011E-2</v>
      </c>
      <c r="Y15" s="143" t="str">
        <f>IF(Z15&lt;=20%,'[9]Tabla probabilidad'!$B$5,IF(Z15&lt;=40%,'[9]Tabla probabilidad'!$B$6,IF(Z15&lt;=60%,'[9]Tabla probabilidad'!$B$7,IF(Z15&lt;=80%,'[9]Tabla probabilidad'!$B$8,IF(Z15&lt;=100%,'[9]Tabla probabilidad'!$B$9)))))</f>
        <v>Muy Baja</v>
      </c>
      <c r="Z15" s="143">
        <f>IF(R15="Preventivo",($J$15-($J$15*T15)),IF(R15="Detectivo",($J$15-($J$15*T15)),IF(R15="Correctivo",($J$15))))</f>
        <v>0.11</v>
      </c>
      <c r="AA15" s="257" t="str">
        <f>IF(AB15&lt;=20%,'[9]Tabla probabilidad'!$B$5,IF(AB15&lt;=40%,'[9]Tabla probabilidad'!$B$6,IF(AB15&lt;=60%,'[9]Tabla probabilidad'!$B$7,IF(AB15&lt;=80%,'[9]Tabla probabilidad'!$B$8,IF(AB15&lt;=100%,'[9]Tabla probabilidad'!$B$9)))))</f>
        <v>Muy Baja</v>
      </c>
      <c r="AB15" s="257">
        <f>AVERAGE(Z15:Z19)</f>
        <v>0.11</v>
      </c>
      <c r="AC15" s="143" t="str">
        <f t="shared" si="1"/>
        <v>Leve</v>
      </c>
      <c r="AD15" s="143">
        <f>IF(Q15="Probabilidad",(($M$15-0)),IF(Q15="Impacto",($M$15-($M$15*T15))))</f>
        <v>0.2</v>
      </c>
      <c r="AE15" s="257" t="str">
        <f>IF(AF15&lt;=20%,"Leve",IF(AF15&lt;=40%,"Menor",IF(AF15&lt;=60%,"Moderado",IF(AF15&lt;=80%,"Mayor",IF(AF15&lt;=100%,"Catastrófico")))))</f>
        <v>Leve</v>
      </c>
      <c r="AF15" s="257">
        <f>AVERAGE(AD15:AD19)</f>
        <v>0.2</v>
      </c>
      <c r="AG15" s="250" t="str">
        <f>VLOOKUP(AA15&amp;AE15,[9]Hoja1!$B$4:$C$28,2,0)</f>
        <v>Bajo</v>
      </c>
      <c r="AH15" s="248" t="s">
        <v>206</v>
      </c>
      <c r="AI15" s="248"/>
      <c r="AJ15" s="248"/>
      <c r="AK15" s="248"/>
      <c r="AL15" s="248"/>
      <c r="AM15" s="248"/>
      <c r="AN15" s="248"/>
    </row>
    <row r="16" spans="1:298" ht="47.25" customHeight="1" x14ac:dyDescent="0.25">
      <c r="A16" s="248"/>
      <c r="B16" s="251"/>
      <c r="C16" s="248"/>
      <c r="D16" s="261"/>
      <c r="E16" s="251"/>
      <c r="F16" s="251"/>
      <c r="G16" s="248"/>
      <c r="H16" s="251"/>
      <c r="I16" s="255"/>
      <c r="J16" s="256"/>
      <c r="K16" s="248"/>
      <c r="L16" s="249"/>
      <c r="M16" s="249"/>
      <c r="N16" s="248"/>
      <c r="O16" s="141"/>
      <c r="P16" s="142"/>
      <c r="Q16" s="141" t="str">
        <f t="shared" si="0"/>
        <v>Probabilidad</v>
      </c>
      <c r="R16" s="141" t="s">
        <v>51</v>
      </c>
      <c r="S16" s="141" t="s">
        <v>56</v>
      </c>
      <c r="T16" s="143">
        <f>VLOOKUP(R16&amp;S16,[9]Hoja1!$Q$4:$R$9,2,0)</f>
        <v>0.45</v>
      </c>
      <c r="U16" s="141" t="s">
        <v>58</v>
      </c>
      <c r="V16" s="141" t="s">
        <v>61</v>
      </c>
      <c r="W16" s="141" t="s">
        <v>64</v>
      </c>
      <c r="X16" s="143">
        <f>IF(Q16="Probabilidad",($J$15*T16),IF(Q16="Impacto"," "))</f>
        <v>9.0000000000000011E-2</v>
      </c>
      <c r="Y16" s="143" t="str">
        <f>IF(Z16&lt;=20%,'[9]Tabla probabilidad'!$B$5,IF(Z16&lt;=40%,'[9]Tabla probabilidad'!$B$6,IF(Z16&lt;=60%,'[9]Tabla probabilidad'!$B$7,IF(Z16&lt;=80%,'[9]Tabla probabilidad'!$B$8,IF(Z16&lt;=100%,'[9]Tabla probabilidad'!$B$9)))))</f>
        <v>Muy Baja</v>
      </c>
      <c r="Z16" s="143">
        <f t="shared" ref="Z16:Z19" si="4">IF(R16="Preventivo",($J$15-($J$15*T16)),IF(R16="Detectivo",($J$15-($J$15*T16)),IF(R16="Correctivo",($J$15))))</f>
        <v>0.11</v>
      </c>
      <c r="AA16" s="258"/>
      <c r="AB16" s="258"/>
      <c r="AC16" s="143" t="str">
        <f t="shared" si="1"/>
        <v>Leve</v>
      </c>
      <c r="AD16" s="143">
        <f t="shared" ref="AD16:AD19" si="5">IF(Q16="Probabilidad",(($M$15-0)),IF(Q16="Impacto",($M$15-($M$15*T16))))</f>
        <v>0.2</v>
      </c>
      <c r="AE16" s="258"/>
      <c r="AF16" s="258"/>
      <c r="AG16" s="251"/>
      <c r="AH16" s="248"/>
      <c r="AI16" s="248"/>
      <c r="AJ16" s="248"/>
      <c r="AK16" s="248"/>
      <c r="AL16" s="248"/>
      <c r="AM16" s="248"/>
      <c r="AN16" s="248"/>
    </row>
    <row r="17" spans="1:40" ht="62.25" customHeight="1" x14ac:dyDescent="0.25">
      <c r="A17" s="248"/>
      <c r="B17" s="251"/>
      <c r="C17" s="248"/>
      <c r="D17" s="261"/>
      <c r="E17" s="251"/>
      <c r="F17" s="251"/>
      <c r="G17" s="248"/>
      <c r="H17" s="251"/>
      <c r="I17" s="255"/>
      <c r="J17" s="256"/>
      <c r="K17" s="248"/>
      <c r="L17" s="249"/>
      <c r="M17" s="249"/>
      <c r="N17" s="248"/>
      <c r="O17" s="141"/>
      <c r="P17" s="142"/>
      <c r="Q17" s="141"/>
      <c r="R17" s="141"/>
      <c r="S17" s="141"/>
      <c r="T17" s="143"/>
      <c r="U17" s="141"/>
      <c r="V17" s="141"/>
      <c r="W17" s="141"/>
      <c r="X17" s="143" t="b">
        <f t="shared" ref="X17:X19" si="6">IF(Q17="Probabilidad",($J$15*T17),IF(Q17="Impacto"," "))</f>
        <v>0</v>
      </c>
      <c r="Y17" s="143" t="b">
        <f>IF(Z17&lt;=20%,'[9]Tabla probabilidad'!$B$5,IF(Z17&lt;=40%,'[9]Tabla probabilidad'!$B$6,IF(Z17&lt;=60%,'[9]Tabla probabilidad'!$B$7,IF(Z17&lt;=80%,'[9]Tabla probabilidad'!$B$8,IF(Z17&lt;=100%,'[9]Tabla probabilidad'!$B$9)))))</f>
        <v>0</v>
      </c>
      <c r="Z17" s="143" t="b">
        <f t="shared" si="4"/>
        <v>0</v>
      </c>
      <c r="AA17" s="258"/>
      <c r="AB17" s="258"/>
      <c r="AC17" s="143" t="b">
        <f t="shared" si="1"/>
        <v>0</v>
      </c>
      <c r="AD17" s="143" t="b">
        <f t="shared" si="5"/>
        <v>0</v>
      </c>
      <c r="AE17" s="258"/>
      <c r="AF17" s="258"/>
      <c r="AG17" s="251"/>
      <c r="AH17" s="248"/>
      <c r="AI17" s="248"/>
      <c r="AJ17" s="248"/>
      <c r="AK17" s="248"/>
      <c r="AL17" s="248"/>
      <c r="AM17" s="248"/>
      <c r="AN17" s="248"/>
    </row>
    <row r="18" spans="1:40" ht="51" customHeight="1" x14ac:dyDescent="0.25">
      <c r="A18" s="248"/>
      <c r="B18" s="251"/>
      <c r="C18" s="248"/>
      <c r="D18" s="261"/>
      <c r="E18" s="251"/>
      <c r="F18" s="251"/>
      <c r="G18" s="248"/>
      <c r="H18" s="251"/>
      <c r="I18" s="255"/>
      <c r="J18" s="256"/>
      <c r="K18" s="248"/>
      <c r="L18" s="249"/>
      <c r="M18" s="249"/>
      <c r="N18" s="248"/>
      <c r="O18" s="141"/>
      <c r="P18" s="142"/>
      <c r="Q18" s="141"/>
      <c r="R18" s="141"/>
      <c r="S18" s="141"/>
      <c r="T18" s="143"/>
      <c r="U18" s="141"/>
      <c r="V18" s="141"/>
      <c r="W18" s="141"/>
      <c r="X18" s="143" t="b">
        <f t="shared" si="6"/>
        <v>0</v>
      </c>
      <c r="Y18" s="143" t="b">
        <f>IF(Z18&lt;=20%,'[9]Tabla probabilidad'!$B$5,IF(Z18&lt;=40%,'[9]Tabla probabilidad'!$B$6,IF(Z18&lt;=60%,'[9]Tabla probabilidad'!$B$7,IF(Z18&lt;=80%,'[9]Tabla probabilidad'!$B$8,IF(Z18&lt;=100%,'[9]Tabla probabilidad'!$B$9)))))</f>
        <v>0</v>
      </c>
      <c r="Z18" s="143" t="b">
        <f t="shared" si="4"/>
        <v>0</v>
      </c>
      <c r="AA18" s="258"/>
      <c r="AB18" s="258"/>
      <c r="AC18" s="143" t="b">
        <f t="shared" si="1"/>
        <v>0</v>
      </c>
      <c r="AD18" s="143" t="b">
        <f t="shared" si="5"/>
        <v>0</v>
      </c>
      <c r="AE18" s="258"/>
      <c r="AF18" s="258"/>
      <c r="AG18" s="251"/>
      <c r="AH18" s="248"/>
      <c r="AI18" s="248"/>
      <c r="AJ18" s="248"/>
      <c r="AK18" s="248"/>
      <c r="AL18" s="248"/>
      <c r="AM18" s="248"/>
      <c r="AN18" s="248"/>
    </row>
    <row r="19" spans="1:40" ht="147" customHeight="1" x14ac:dyDescent="0.25">
      <c r="A19" s="248"/>
      <c r="B19" s="252"/>
      <c r="C19" s="248"/>
      <c r="D19" s="262"/>
      <c r="E19" s="252"/>
      <c r="F19" s="252"/>
      <c r="G19" s="248"/>
      <c r="H19" s="252"/>
      <c r="I19" s="255"/>
      <c r="J19" s="256"/>
      <c r="K19" s="248"/>
      <c r="L19" s="249"/>
      <c r="M19" s="249"/>
      <c r="N19" s="248"/>
      <c r="O19" s="141"/>
      <c r="P19" s="62"/>
      <c r="Q19" s="141"/>
      <c r="R19" s="141"/>
      <c r="S19" s="141"/>
      <c r="T19" s="143"/>
      <c r="U19" s="141"/>
      <c r="V19" s="141"/>
      <c r="W19" s="141"/>
      <c r="X19" s="143" t="b">
        <f t="shared" si="6"/>
        <v>0</v>
      </c>
      <c r="Y19" s="143" t="b">
        <f>IF(Z19&lt;=20%,'[9]Tabla probabilidad'!$B$5,IF(Z19&lt;=40%,'[9]Tabla probabilidad'!$B$6,IF(Z19&lt;=60%,'[9]Tabla probabilidad'!$B$7,IF(Z19&lt;=80%,'[9]Tabla probabilidad'!$B$8,IF(Z19&lt;=100%,'[9]Tabla probabilidad'!$B$9)))))</f>
        <v>0</v>
      </c>
      <c r="Z19" s="143" t="b">
        <f t="shared" si="4"/>
        <v>0</v>
      </c>
      <c r="AA19" s="259"/>
      <c r="AB19" s="259"/>
      <c r="AC19" s="143" t="b">
        <f t="shared" si="1"/>
        <v>0</v>
      </c>
      <c r="AD19" s="143" t="b">
        <f t="shared" si="5"/>
        <v>0</v>
      </c>
      <c r="AE19" s="259"/>
      <c r="AF19" s="259"/>
      <c r="AG19" s="252"/>
      <c r="AH19" s="248"/>
      <c r="AI19" s="248"/>
      <c r="AJ19" s="248"/>
      <c r="AK19" s="248"/>
      <c r="AL19" s="248"/>
      <c r="AM19" s="248"/>
      <c r="AN19" s="248"/>
    </row>
    <row r="20" spans="1:40" ht="88.5" customHeight="1" x14ac:dyDescent="0.25">
      <c r="A20" s="248">
        <v>3</v>
      </c>
      <c r="B20" s="250" t="s">
        <v>536</v>
      </c>
      <c r="C20" s="248" t="s">
        <v>232</v>
      </c>
      <c r="D20" s="260" t="s">
        <v>537</v>
      </c>
      <c r="E20" s="248" t="s">
        <v>538</v>
      </c>
      <c r="F20" s="248" t="s">
        <v>539</v>
      </c>
      <c r="G20" s="248" t="s">
        <v>41</v>
      </c>
      <c r="H20" s="248">
        <v>0</v>
      </c>
      <c r="I20" s="255" t="str">
        <f>IF(H20&lt;=2,'[9]Tabla probabilidad'!$B$5,IF(H20&lt;=24,'[9]Tabla probabilidad'!$B$6,IF(H20&lt;=500,'[9]Tabla probabilidad'!$B$7,IF(H20&lt;=5000,'[9]Tabla probabilidad'!$B$8,IF(H20&gt;5000,'[9]Tabla probabilidad'!$B$9)))))</f>
        <v>Muy Baja</v>
      </c>
      <c r="J20" s="256">
        <f>IF(H20&lt;=2,'[9]Tabla probabilidad'!$D$5,IF(H20&lt;=24,'[9]Tabla probabilidad'!$D$6,IF(H20&lt;=500,'[9]Tabla probabilidad'!$D$7,IF(H20&lt;=5000,'[9]Tabla probabilidad'!$D$8,IF(H20&gt;5000,'[9]Tabla probabilidad'!$D$9)))))</f>
        <v>0.2</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VLOOKUP((I20&amp;L20),[9]Hoja1!$B$4:$C$28,2,0)</f>
        <v>Bajo</v>
      </c>
      <c r="O20" s="141">
        <v>1</v>
      </c>
      <c r="P20" s="142" t="s">
        <v>540</v>
      </c>
      <c r="Q20" s="141" t="str">
        <f t="shared" si="0"/>
        <v>Probabilidad</v>
      </c>
      <c r="R20" s="141" t="s">
        <v>51</v>
      </c>
      <c r="S20" s="141" t="s">
        <v>56</v>
      </c>
      <c r="T20" s="143">
        <f>VLOOKUP(R20&amp;S20,[9]Hoja1!$Q$4:$R$9,2,0)</f>
        <v>0.45</v>
      </c>
      <c r="U20" s="141" t="s">
        <v>58</v>
      </c>
      <c r="V20" s="141" t="s">
        <v>61</v>
      </c>
      <c r="W20" s="141" t="s">
        <v>64</v>
      </c>
      <c r="X20" s="143">
        <f>IF(Q20="Probabilidad",($J$20*T20),IF(Q20="Impacto"," "))</f>
        <v>9.0000000000000011E-2</v>
      </c>
      <c r="Y20" s="143" t="str">
        <f>IF(Z20&lt;=20%,'[9]Tabla probabilidad'!$B$5,IF(Z20&lt;=40%,'[9]Tabla probabilidad'!$B$6,IF(Z20&lt;=60%,'[9]Tabla probabilidad'!$B$7,IF(Z20&lt;=80%,'[9]Tabla probabilidad'!$B$8,IF(Z20&lt;=100%,'[9]Tabla probabilidad'!$B$9)))))</f>
        <v>Muy Baja</v>
      </c>
      <c r="Z20" s="143">
        <f>IF(R20="Preventivo",($J$20-($J$20*T20)),IF(R20="Detectivo",($J$20-($J$20*T20)),IF(R20="Correctivo",($J$20))))</f>
        <v>0.11</v>
      </c>
      <c r="AA20" s="257" t="str">
        <f>IF(AB20&lt;=20%,'[9]Tabla probabilidad'!$B$5,IF(AB20&lt;=40%,'[9]Tabla probabilidad'!$B$6,IF(AB20&lt;=60%,'[9]Tabla probabilidad'!$B$7,IF(AB20&lt;=80%,'[9]Tabla probabilidad'!$B$8,IF(AB20&lt;=100%,'[9]Tabla probabilidad'!$B$9)))))</f>
        <v>Muy Baja</v>
      </c>
      <c r="AB20" s="257">
        <f>AVERAGE(Z20:Z24)</f>
        <v>0.11</v>
      </c>
      <c r="AC20" s="143" t="str">
        <f t="shared" si="1"/>
        <v>Leve</v>
      </c>
      <c r="AD20" s="143">
        <f>IF(Q20="Probabilidad",(($M$20-0)),IF(Q20="Impacto",($M$20-($M$20*T20))))</f>
        <v>0.2</v>
      </c>
      <c r="AE20" s="257" t="str">
        <f>IF(AF20&lt;=20%,"Leve",IF(AF20&lt;=40%,"Menor",IF(AF20&lt;=60%,"Moderado",IF(AF20&lt;=80%,"Mayor",IF(AF20&lt;=100%,"Catastrófico")))))</f>
        <v>Leve</v>
      </c>
      <c r="AF20" s="257">
        <f>AVERAGE(AD20:AD24)</f>
        <v>0.2</v>
      </c>
      <c r="AG20" s="250" t="str">
        <f>VLOOKUP(AA20&amp;AE20,[9]Hoja1!$B$4:$C$28,2,0)</f>
        <v>Bajo</v>
      </c>
      <c r="AH20" s="248" t="s">
        <v>206</v>
      </c>
      <c r="AI20" s="248"/>
      <c r="AJ20" s="248"/>
      <c r="AK20" s="248"/>
      <c r="AL20" s="248"/>
      <c r="AM20" s="248"/>
      <c r="AN20" s="248"/>
    </row>
    <row r="21" spans="1:40" ht="68.25" customHeight="1" x14ac:dyDescent="0.25">
      <c r="A21" s="248"/>
      <c r="B21" s="251"/>
      <c r="C21" s="248"/>
      <c r="D21" s="261"/>
      <c r="E21" s="248"/>
      <c r="F21" s="248"/>
      <c r="G21" s="248"/>
      <c r="H21" s="248"/>
      <c r="I21" s="255"/>
      <c r="J21" s="256"/>
      <c r="K21" s="248"/>
      <c r="L21" s="249"/>
      <c r="M21" s="249"/>
      <c r="N21" s="248"/>
      <c r="O21" s="141"/>
      <c r="P21" s="116"/>
      <c r="Q21" s="141"/>
      <c r="R21" s="141"/>
      <c r="S21" s="141"/>
      <c r="T21" s="143"/>
      <c r="U21" s="141"/>
      <c r="V21" s="141"/>
      <c r="W21" s="141"/>
      <c r="X21" s="143" t="b">
        <f t="shared" ref="X21:X24" si="7">IF(Q21="Probabilidad",($J$20*T21),IF(Q21="Impacto"," "))</f>
        <v>0</v>
      </c>
      <c r="Y21" s="143" t="b">
        <f>IF(Z21&lt;=20%,'[9]Tabla probabilidad'!$B$5,IF(Z21&lt;=40%,'[9]Tabla probabilidad'!$B$6,IF(Z21&lt;=60%,'[9]Tabla probabilidad'!$B$7,IF(Z21&lt;=80%,'[9]Tabla probabilidad'!$B$8,IF(Z21&lt;=100%,'[9]Tabla probabilidad'!$B$9)))))</f>
        <v>0</v>
      </c>
      <c r="Z21" s="143" t="b">
        <f t="shared" ref="Z21:Z24" si="8">IF(R21="Preventivo",($J$20-($J$20*T21)),IF(R21="Detectivo",($J$20-($J$20*T21)),IF(R21="Correctivo",($J$20))))</f>
        <v>0</v>
      </c>
      <c r="AA21" s="258"/>
      <c r="AB21" s="258"/>
      <c r="AC21" s="143" t="b">
        <f t="shared" si="1"/>
        <v>0</v>
      </c>
      <c r="AD21" s="143" t="b">
        <f t="shared" ref="AD21:AD24" si="9">IF(Q21="Probabilidad",(($M$20-0)),IF(Q21="Impacto",($M$20-($M$20*T21))))</f>
        <v>0</v>
      </c>
      <c r="AE21" s="258"/>
      <c r="AF21" s="258"/>
      <c r="AG21" s="251"/>
      <c r="AH21" s="248"/>
      <c r="AI21" s="248"/>
      <c r="AJ21" s="248"/>
      <c r="AK21" s="248"/>
      <c r="AL21" s="248"/>
      <c r="AM21" s="248"/>
      <c r="AN21" s="248"/>
    </row>
    <row r="22" spans="1:40" ht="69" customHeight="1" x14ac:dyDescent="0.25">
      <c r="A22" s="248"/>
      <c r="B22" s="251"/>
      <c r="C22" s="248"/>
      <c r="D22" s="261"/>
      <c r="E22" s="248"/>
      <c r="F22" s="248"/>
      <c r="G22" s="248"/>
      <c r="H22" s="248"/>
      <c r="I22" s="255"/>
      <c r="J22" s="256"/>
      <c r="K22" s="248"/>
      <c r="L22" s="249"/>
      <c r="M22" s="249"/>
      <c r="N22" s="248"/>
      <c r="O22" s="141"/>
      <c r="P22" s="116"/>
      <c r="Q22" s="141"/>
      <c r="R22" s="141"/>
      <c r="S22" s="141"/>
      <c r="T22" s="143"/>
      <c r="U22" s="141"/>
      <c r="V22" s="141"/>
      <c r="W22" s="141"/>
      <c r="X22" s="143" t="b">
        <f t="shared" si="7"/>
        <v>0</v>
      </c>
      <c r="Y22" s="143" t="b">
        <f>IF(Z22&lt;=20%,'[9]Tabla probabilidad'!$B$5,IF(Z22&lt;=40%,'[9]Tabla probabilidad'!$B$6,IF(Z22&lt;=60%,'[9]Tabla probabilidad'!$B$7,IF(Z22&lt;=80%,'[9]Tabla probabilidad'!$B$8,IF(Z22&lt;=100%,'[9]Tabla probabilidad'!$B$9)))))</f>
        <v>0</v>
      </c>
      <c r="Z22" s="143" t="b">
        <f t="shared" si="8"/>
        <v>0</v>
      </c>
      <c r="AA22" s="258"/>
      <c r="AB22" s="258"/>
      <c r="AC22" s="143" t="b">
        <f t="shared" si="1"/>
        <v>0</v>
      </c>
      <c r="AD22" s="143" t="b">
        <f t="shared" si="9"/>
        <v>0</v>
      </c>
      <c r="AE22" s="258"/>
      <c r="AF22" s="258"/>
      <c r="AG22" s="251"/>
      <c r="AH22" s="248"/>
      <c r="AI22" s="248"/>
      <c r="AJ22" s="248"/>
      <c r="AK22" s="248"/>
      <c r="AL22" s="248"/>
      <c r="AM22" s="248"/>
      <c r="AN22" s="248"/>
    </row>
    <row r="23" spans="1:40" ht="75.75" customHeight="1" x14ac:dyDescent="0.25">
      <c r="A23" s="248"/>
      <c r="B23" s="251"/>
      <c r="C23" s="248"/>
      <c r="D23" s="261"/>
      <c r="E23" s="248"/>
      <c r="F23" s="248"/>
      <c r="G23" s="248"/>
      <c r="H23" s="248"/>
      <c r="I23" s="255"/>
      <c r="J23" s="256"/>
      <c r="K23" s="248"/>
      <c r="L23" s="249"/>
      <c r="M23" s="249"/>
      <c r="N23" s="248"/>
      <c r="O23" s="141"/>
      <c r="P23" s="116"/>
      <c r="Q23" s="141"/>
      <c r="R23" s="141"/>
      <c r="S23" s="141"/>
      <c r="T23" s="143"/>
      <c r="U23" s="141"/>
      <c r="V23" s="141"/>
      <c r="W23" s="141"/>
      <c r="X23" s="143" t="b">
        <f t="shared" si="7"/>
        <v>0</v>
      </c>
      <c r="Y23" s="143" t="b">
        <f>IF(Z23&lt;=20%,'[9]Tabla probabilidad'!$B$5,IF(Z23&lt;=40%,'[9]Tabla probabilidad'!$B$6,IF(Z23&lt;=60%,'[9]Tabla probabilidad'!$B$7,IF(Z23&lt;=80%,'[9]Tabla probabilidad'!$B$8,IF(Z23&lt;=100%,'[9]Tabla probabilidad'!$B$9)))))</f>
        <v>0</v>
      </c>
      <c r="Z23" s="143" t="b">
        <f t="shared" si="8"/>
        <v>0</v>
      </c>
      <c r="AA23" s="258"/>
      <c r="AB23" s="258"/>
      <c r="AC23" s="143" t="b">
        <f t="shared" si="1"/>
        <v>0</v>
      </c>
      <c r="AD23" s="143" t="b">
        <f t="shared" si="9"/>
        <v>0</v>
      </c>
      <c r="AE23" s="258"/>
      <c r="AF23" s="258"/>
      <c r="AG23" s="251"/>
      <c r="AH23" s="248"/>
      <c r="AI23" s="248"/>
      <c r="AJ23" s="248"/>
      <c r="AK23" s="248"/>
      <c r="AL23" s="248"/>
      <c r="AM23" s="248"/>
      <c r="AN23" s="248"/>
    </row>
    <row r="24" spans="1:40" ht="139.5" customHeight="1" x14ac:dyDescent="0.25">
      <c r="A24" s="248"/>
      <c r="B24" s="252"/>
      <c r="C24" s="248"/>
      <c r="D24" s="262"/>
      <c r="E24" s="248"/>
      <c r="F24" s="248"/>
      <c r="G24" s="248"/>
      <c r="H24" s="248"/>
      <c r="I24" s="255"/>
      <c r="J24" s="256"/>
      <c r="K24" s="248"/>
      <c r="L24" s="249"/>
      <c r="M24" s="249"/>
      <c r="N24" s="248"/>
      <c r="O24" s="141"/>
      <c r="P24" s="128"/>
      <c r="Q24" s="141"/>
      <c r="R24" s="141"/>
      <c r="S24" s="141"/>
      <c r="T24" s="143"/>
      <c r="U24" s="141"/>
      <c r="V24" s="141"/>
      <c r="W24" s="141"/>
      <c r="X24" s="143" t="b">
        <f t="shared" si="7"/>
        <v>0</v>
      </c>
      <c r="Y24" s="143" t="b">
        <f>IF(Z24&lt;=20%,'[9]Tabla probabilidad'!$B$5,IF(Z24&lt;=40%,'[9]Tabla probabilidad'!$B$6,IF(Z24&lt;=60%,'[9]Tabla probabilidad'!$B$7,IF(Z24&lt;=80%,'[9]Tabla probabilidad'!$B$8,IF(Z24&lt;=100%,'[9]Tabla probabilidad'!$B$9)))))</f>
        <v>0</v>
      </c>
      <c r="Z24" s="143" t="b">
        <f t="shared" si="8"/>
        <v>0</v>
      </c>
      <c r="AA24" s="259"/>
      <c r="AB24" s="259"/>
      <c r="AC24" s="143" t="b">
        <f t="shared" si="1"/>
        <v>0</v>
      </c>
      <c r="AD24" s="143" t="b">
        <f t="shared" si="9"/>
        <v>0</v>
      </c>
      <c r="AE24" s="259"/>
      <c r="AF24" s="259"/>
      <c r="AG24" s="252"/>
      <c r="AH24" s="248"/>
      <c r="AI24" s="248"/>
      <c r="AJ24" s="248"/>
      <c r="AK24" s="248"/>
      <c r="AL24" s="248"/>
      <c r="AM24" s="248"/>
      <c r="AN24" s="248"/>
    </row>
    <row r="25" spans="1:40" ht="90" x14ac:dyDescent="0.25">
      <c r="A25" s="250">
        <v>4</v>
      </c>
      <c r="B25" s="250" t="s">
        <v>541</v>
      </c>
      <c r="C25" s="248" t="s">
        <v>232</v>
      </c>
      <c r="D25" s="254" t="s">
        <v>542</v>
      </c>
      <c r="E25" s="250" t="s">
        <v>543</v>
      </c>
      <c r="F25" s="250" t="s">
        <v>544</v>
      </c>
      <c r="G25" s="248" t="s">
        <v>41</v>
      </c>
      <c r="H25" s="248">
        <v>0</v>
      </c>
      <c r="I25" s="255" t="str">
        <f>IF(H25&lt;=2,'[9]Tabla probabilidad'!$B$5,IF(H25&lt;=24,'[9]Tabla probabilidad'!$B$6,IF(H25&lt;=500,'[9]Tabla probabilidad'!$B$7,IF(H25&lt;=5000,'[9]Tabla probabilidad'!$B$8,IF(H25&gt;5000,'[9]Tabla probabilidad'!$B$9)))))</f>
        <v>Muy Baja</v>
      </c>
      <c r="J25" s="256">
        <f>IF(H25&lt;=2,'[9]Tabla probabilidad'!$D$5,IF(H25&lt;=24,'[9]Tabla probabilidad'!$D$6,IF(H25&lt;=500,'[9]Tabla probabilidad'!$D$7,IF(H25&lt;=5000,'[9]Tabla probabilidad'!$D$8,IF(H25&gt;5000,'[9]Tabla probabilidad'!$D$9)))))</f>
        <v>0.2</v>
      </c>
      <c r="K25" s="248" t="s">
        <v>227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VLOOKUP((I25&amp;L25),[9]Hoja1!$B$4:$C$28,2,0)</f>
        <v>Bajo</v>
      </c>
      <c r="O25" s="141">
        <v>1</v>
      </c>
      <c r="P25" s="116" t="s">
        <v>545</v>
      </c>
      <c r="Q25" s="141" t="str">
        <f t="shared" si="0"/>
        <v>Probabilidad</v>
      </c>
      <c r="R25" s="141" t="s">
        <v>51</v>
      </c>
      <c r="S25" s="141" t="s">
        <v>56</v>
      </c>
      <c r="T25" s="143">
        <f>VLOOKUP(R25&amp;S25,[9]Hoja1!$Q$4:$R$9,2,0)</f>
        <v>0.45</v>
      </c>
      <c r="U25" s="141" t="s">
        <v>58</v>
      </c>
      <c r="V25" s="141" t="s">
        <v>61</v>
      </c>
      <c r="W25" s="141" t="s">
        <v>64</v>
      </c>
      <c r="X25" s="143">
        <f>IF(Q25="Probabilidad",($J$25*T25),IF(Q25="Impacto"," "))</f>
        <v>9.0000000000000011E-2</v>
      </c>
      <c r="Y25" s="143" t="str">
        <f>IF(Z25&lt;=20%,'[9]Tabla probabilidad'!$B$5,IF(Z25&lt;=40%,'[9]Tabla probabilidad'!$B$6,IF(Z25&lt;=60%,'[9]Tabla probabilidad'!$B$7,IF(Z25&lt;=80%,'[9]Tabla probabilidad'!$B$8,IF(Z25&lt;=100%,'[9]Tabla probabilidad'!$B$9)))))</f>
        <v>Muy Baja</v>
      </c>
      <c r="Z25" s="143">
        <f>IF(R25="Preventivo",($J$25-($J$25*T25)),IF(R25="Detectivo",($J$25-($J$25*T25)),IF(R25="Correctivo",($J$25))))</f>
        <v>0.11</v>
      </c>
      <c r="AA25" s="257" t="str">
        <f>IF(AB25&lt;=20%,'[9]Tabla probabilidad'!$B$5,IF(AB25&lt;=40%,'[9]Tabla probabilidad'!$B$6,IF(AB25&lt;=60%,'[9]Tabla probabilidad'!$B$7,IF(AB25&lt;=80%,'[9]Tabla probabilidad'!$B$8,IF(AB25&lt;=100%,'[9]Tabla probabilidad'!$B$9)))))</f>
        <v>Muy Baja</v>
      </c>
      <c r="AB25" s="257">
        <f>AVERAGE(Z25:Z29)</f>
        <v>0.11</v>
      </c>
      <c r="AC25" s="143" t="str">
        <f t="shared" si="1"/>
        <v>Leve</v>
      </c>
      <c r="AD25" s="143">
        <f>IF(Q25="Probabilidad",(($M$25-0)),IF(Q25="Impacto",($M$25-($M$25*T25))))</f>
        <v>0.2</v>
      </c>
      <c r="AE25" s="257" t="str">
        <f>IF(AF25&lt;=20%,"Leve",IF(AF25&lt;=40%,"Menor",IF(AF25&lt;=60%,"Moderado",IF(AF25&lt;=80%,"Mayor",IF(AF25&lt;=100%,"Catastrófico")))))</f>
        <v>Leve</v>
      </c>
      <c r="AF25" s="257">
        <f>AVERAGE(AD25:AD29)</f>
        <v>0.2</v>
      </c>
      <c r="AG25" s="250" t="str">
        <f>VLOOKUP(AA25&amp;AE25,[9]Hoja1!$B$4:$C$28,2,0)</f>
        <v>Bajo</v>
      </c>
      <c r="AH25" s="248" t="s">
        <v>206</v>
      </c>
      <c r="AI25" s="248"/>
      <c r="AJ25" s="248"/>
      <c r="AK25" s="248"/>
      <c r="AL25" s="248"/>
      <c r="AM25" s="248"/>
      <c r="AN25" s="248"/>
    </row>
    <row r="26" spans="1:40" ht="62.25" customHeight="1" x14ac:dyDescent="0.25">
      <c r="A26" s="251"/>
      <c r="B26" s="251"/>
      <c r="C26" s="248"/>
      <c r="D26" s="254"/>
      <c r="E26" s="251"/>
      <c r="F26" s="251"/>
      <c r="G26" s="248"/>
      <c r="H26" s="248"/>
      <c r="I26" s="255"/>
      <c r="J26" s="256"/>
      <c r="K26" s="248"/>
      <c r="L26" s="249"/>
      <c r="M26" s="249"/>
      <c r="N26" s="248"/>
      <c r="O26" s="141"/>
      <c r="P26" s="116"/>
      <c r="Q26" s="141"/>
      <c r="R26" s="141"/>
      <c r="S26" s="141"/>
      <c r="T26" s="143"/>
      <c r="U26" s="141"/>
      <c r="V26" s="141"/>
      <c r="W26" s="141"/>
      <c r="X26" s="143" t="b">
        <f t="shared" ref="X26:X29" si="10">IF(Q26="Probabilidad",($J$25*T26),IF(Q26="Impacto"," "))</f>
        <v>0</v>
      </c>
      <c r="Y26" s="143" t="b">
        <f>IF(Z26&lt;=20%,'[9]Tabla probabilidad'!$B$5,IF(Z26&lt;=40%,'[9]Tabla probabilidad'!$B$6,IF(Z26&lt;=60%,'[9]Tabla probabilidad'!$B$7,IF(Z26&lt;=80%,'[9]Tabla probabilidad'!$B$8,IF(Z26&lt;=100%,'[9]Tabla probabilidad'!$B$9)))))</f>
        <v>0</v>
      </c>
      <c r="Z26" s="143" t="b">
        <f t="shared" ref="Z26:Z29" si="11">IF(R26="Preventivo",($J$25-($J$25*T26)),IF(R26="Detectivo",($J$25-($J$25*T26)),IF(R26="Correctivo",($J$25))))</f>
        <v>0</v>
      </c>
      <c r="AA26" s="258"/>
      <c r="AB26" s="258"/>
      <c r="AC26" s="143" t="b">
        <f t="shared" si="1"/>
        <v>0</v>
      </c>
      <c r="AD26" s="143" t="b">
        <f t="shared" ref="AD26:AD29" si="12">IF(Q26="Probabilidad",(($M$25-0)),IF(Q26="Impacto",($M$25-($M$25*T26))))</f>
        <v>0</v>
      </c>
      <c r="AE26" s="258"/>
      <c r="AF26" s="258"/>
      <c r="AG26" s="251"/>
      <c r="AH26" s="248"/>
      <c r="AI26" s="248"/>
      <c r="AJ26" s="248"/>
      <c r="AK26" s="248"/>
      <c r="AL26" s="248"/>
      <c r="AM26" s="248"/>
      <c r="AN26" s="248"/>
    </row>
    <row r="27" spans="1:40" ht="61.5" customHeight="1" x14ac:dyDescent="0.25">
      <c r="A27" s="251"/>
      <c r="B27" s="251"/>
      <c r="C27" s="248"/>
      <c r="D27" s="254"/>
      <c r="E27" s="251"/>
      <c r="F27" s="251"/>
      <c r="G27" s="248"/>
      <c r="H27" s="248"/>
      <c r="I27" s="255"/>
      <c r="J27" s="256"/>
      <c r="K27" s="248"/>
      <c r="L27" s="249"/>
      <c r="M27" s="249"/>
      <c r="N27" s="248"/>
      <c r="O27" s="141"/>
      <c r="P27" s="116"/>
      <c r="Q27" s="141"/>
      <c r="R27" s="141"/>
      <c r="S27" s="141"/>
      <c r="T27" s="143"/>
      <c r="U27" s="141"/>
      <c r="V27" s="141"/>
      <c r="W27" s="141"/>
      <c r="X27" s="143" t="b">
        <f t="shared" si="10"/>
        <v>0</v>
      </c>
      <c r="Y27" s="143" t="b">
        <f>IF(Z27&lt;=20%,'[9]Tabla probabilidad'!$B$5,IF(Z27&lt;=40%,'[9]Tabla probabilidad'!$B$6,IF(Z27&lt;=60%,'[9]Tabla probabilidad'!$B$7,IF(Z27&lt;=80%,'[9]Tabla probabilidad'!$B$8,IF(Z27&lt;=100%,'[9]Tabla probabilidad'!$B$9)))))</f>
        <v>0</v>
      </c>
      <c r="Z27" s="143" t="b">
        <f t="shared" si="11"/>
        <v>0</v>
      </c>
      <c r="AA27" s="258"/>
      <c r="AB27" s="258"/>
      <c r="AC27" s="143" t="b">
        <f t="shared" si="1"/>
        <v>0</v>
      </c>
      <c r="AD27" s="143" t="b">
        <f t="shared" si="12"/>
        <v>0</v>
      </c>
      <c r="AE27" s="258"/>
      <c r="AF27" s="258"/>
      <c r="AG27" s="251"/>
      <c r="AH27" s="248"/>
      <c r="AI27" s="248"/>
      <c r="AJ27" s="248"/>
      <c r="AK27" s="248"/>
      <c r="AL27" s="248"/>
      <c r="AM27" s="248"/>
      <c r="AN27" s="248"/>
    </row>
    <row r="28" spans="1:40" ht="73.5" customHeight="1" x14ac:dyDescent="0.25">
      <c r="A28" s="251"/>
      <c r="B28" s="251"/>
      <c r="C28" s="248"/>
      <c r="D28" s="254"/>
      <c r="E28" s="251"/>
      <c r="F28" s="251"/>
      <c r="G28" s="248"/>
      <c r="H28" s="248"/>
      <c r="I28" s="255"/>
      <c r="J28" s="256"/>
      <c r="K28" s="248"/>
      <c r="L28" s="249"/>
      <c r="M28" s="249"/>
      <c r="N28" s="248"/>
      <c r="O28" s="141"/>
      <c r="P28" s="116"/>
      <c r="Q28" s="141"/>
      <c r="R28" s="141"/>
      <c r="S28" s="141"/>
      <c r="T28" s="143"/>
      <c r="U28" s="141"/>
      <c r="V28" s="141"/>
      <c r="W28" s="141"/>
      <c r="X28" s="143" t="b">
        <f t="shared" si="10"/>
        <v>0</v>
      </c>
      <c r="Y28" s="143" t="b">
        <f>IF(Z28&lt;=20%,'[9]Tabla probabilidad'!$B$5,IF(Z28&lt;=40%,'[9]Tabla probabilidad'!$B$6,IF(Z28&lt;=60%,'[9]Tabla probabilidad'!$B$7,IF(Z28&lt;=80%,'[9]Tabla probabilidad'!$B$8,IF(Z28&lt;=100%,'[9]Tabla probabilidad'!$B$9)))))</f>
        <v>0</v>
      </c>
      <c r="Z28" s="143" t="b">
        <f t="shared" si="11"/>
        <v>0</v>
      </c>
      <c r="AA28" s="258"/>
      <c r="AB28" s="258"/>
      <c r="AC28" s="143" t="b">
        <f t="shared" si="1"/>
        <v>0</v>
      </c>
      <c r="AD28" s="143" t="b">
        <f t="shared" si="12"/>
        <v>0</v>
      </c>
      <c r="AE28" s="258"/>
      <c r="AF28" s="258"/>
      <c r="AG28" s="251"/>
      <c r="AH28" s="248"/>
      <c r="AI28" s="248"/>
      <c r="AJ28" s="248"/>
      <c r="AK28" s="248"/>
      <c r="AL28" s="248"/>
      <c r="AM28" s="248"/>
      <c r="AN28" s="248"/>
    </row>
    <row r="29" spans="1:40" ht="108" customHeight="1" x14ac:dyDescent="0.25">
      <c r="A29" s="252"/>
      <c r="B29" s="252"/>
      <c r="C29" s="248"/>
      <c r="D29" s="254"/>
      <c r="E29" s="252"/>
      <c r="F29" s="252"/>
      <c r="G29" s="248"/>
      <c r="H29" s="248"/>
      <c r="I29" s="255"/>
      <c r="J29" s="256"/>
      <c r="K29" s="248"/>
      <c r="L29" s="249"/>
      <c r="M29" s="249"/>
      <c r="N29" s="248"/>
      <c r="O29" s="141"/>
      <c r="P29" s="116"/>
      <c r="Q29" s="141"/>
      <c r="R29" s="141"/>
      <c r="S29" s="141"/>
      <c r="T29" s="143"/>
      <c r="U29" s="141"/>
      <c r="V29" s="141"/>
      <c r="W29" s="141"/>
      <c r="X29" s="143" t="b">
        <f t="shared" si="10"/>
        <v>0</v>
      </c>
      <c r="Y29" s="143" t="b">
        <f>IF(Z29&lt;=20%,'[9]Tabla probabilidad'!$B$5,IF(Z29&lt;=40%,'[9]Tabla probabilidad'!$B$6,IF(Z29&lt;=60%,'[9]Tabla probabilidad'!$B$7,IF(Z29&lt;=80%,'[9]Tabla probabilidad'!$B$8,IF(Z29&lt;=100%,'[9]Tabla probabilidad'!$B$9)))))</f>
        <v>0</v>
      </c>
      <c r="Z29" s="143" t="b">
        <f t="shared" si="11"/>
        <v>0</v>
      </c>
      <c r="AA29" s="259"/>
      <c r="AB29" s="259"/>
      <c r="AC29" s="143" t="b">
        <f t="shared" si="1"/>
        <v>0</v>
      </c>
      <c r="AD29" s="143" t="b">
        <f t="shared" si="12"/>
        <v>0</v>
      </c>
      <c r="AE29" s="259"/>
      <c r="AF29" s="259"/>
      <c r="AG29" s="252"/>
      <c r="AH29" s="248"/>
      <c r="AI29" s="248"/>
      <c r="AJ29" s="248"/>
      <c r="AK29" s="248"/>
      <c r="AL29" s="248"/>
      <c r="AM29" s="248"/>
      <c r="AN29" s="248"/>
    </row>
    <row r="30" spans="1:40" ht="42.75" customHeight="1" x14ac:dyDescent="0.25"/>
  </sheetData>
  <mergeCells count="150">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AL15:AL19"/>
    <mergeCell ref="AM15:AM19"/>
    <mergeCell ref="AN15:AN19"/>
    <mergeCell ref="AA15:AA19"/>
    <mergeCell ref="AB15:AB19"/>
    <mergeCell ref="AE15:AE19"/>
    <mergeCell ref="AF15:AF19"/>
    <mergeCell ref="AG15:AG19"/>
    <mergeCell ref="AH15:AH19"/>
    <mergeCell ref="B20:B24"/>
    <mergeCell ref="C20:C24"/>
    <mergeCell ref="D20:D24"/>
    <mergeCell ref="E20:E24"/>
    <mergeCell ref="F20:F24"/>
    <mergeCell ref="AI15:AI19"/>
    <mergeCell ref="AJ15:AJ19"/>
    <mergeCell ref="AK15:AK19"/>
    <mergeCell ref="I15:I19"/>
    <mergeCell ref="J15:J19"/>
    <mergeCell ref="K15:K19"/>
    <mergeCell ref="L15:L19"/>
    <mergeCell ref="M15:M19"/>
    <mergeCell ref="N15:N19"/>
    <mergeCell ref="AA20:AA24"/>
    <mergeCell ref="AB20:AB24"/>
    <mergeCell ref="AE20:AE24"/>
    <mergeCell ref="AF20:AF24"/>
    <mergeCell ref="G20:G24"/>
    <mergeCell ref="H20:H24"/>
    <mergeCell ref="I20:I24"/>
    <mergeCell ref="J20:J24"/>
    <mergeCell ref="K20:K24"/>
    <mergeCell ref="AM20:AM24"/>
    <mergeCell ref="AN20:AN24"/>
    <mergeCell ref="AH20:AH24"/>
    <mergeCell ref="AI20:AI24"/>
    <mergeCell ref="AJ20:AJ24"/>
    <mergeCell ref="AK20:AK24"/>
    <mergeCell ref="AL20:AL24"/>
    <mergeCell ref="AI25:AI29"/>
    <mergeCell ref="AJ25:AJ29"/>
    <mergeCell ref="AK25:AK29"/>
    <mergeCell ref="AL25:AL29"/>
    <mergeCell ref="AM25:AM29"/>
    <mergeCell ref="AN25:AN29"/>
    <mergeCell ref="AH25:AH29"/>
    <mergeCell ref="A25:A29"/>
    <mergeCell ref="B25:B29"/>
    <mergeCell ref="C25:C29"/>
    <mergeCell ref="D25:D29"/>
    <mergeCell ref="E25:E29"/>
    <mergeCell ref="F25:F29"/>
    <mergeCell ref="G25:G29"/>
    <mergeCell ref="H25:H29"/>
    <mergeCell ref="AG20:AG24"/>
    <mergeCell ref="M20:M24"/>
    <mergeCell ref="N20:N24"/>
    <mergeCell ref="AA25:AA29"/>
    <mergeCell ref="AB25:AB29"/>
    <mergeCell ref="AE25:AE29"/>
    <mergeCell ref="AF25:AF29"/>
    <mergeCell ref="AG25:AG29"/>
    <mergeCell ref="L20:L24"/>
    <mergeCell ref="I25:I29"/>
    <mergeCell ref="J25:J29"/>
    <mergeCell ref="K25:K29"/>
    <mergeCell ref="L25:L29"/>
    <mergeCell ref="M25:M29"/>
    <mergeCell ref="N25:N29"/>
    <mergeCell ref="A20:A24"/>
  </mergeCells>
  <conditionalFormatting sqref="I10">
    <cfRule type="containsText" dxfId="1043" priority="167" operator="containsText" text="Muy Baja">
      <formula>NOT(ISERROR(SEARCH("Muy Baja",I10)))</formula>
    </cfRule>
    <cfRule type="containsText" dxfId="1042" priority="168" operator="containsText" text="Baja">
      <formula>NOT(ISERROR(SEARCH("Baja",I10)))</formula>
    </cfRule>
    <cfRule type="containsText" dxfId="1041" priority="170" operator="containsText" text="Muy Alta">
      <formula>NOT(ISERROR(SEARCH("Muy Alta",I10)))</formula>
    </cfRule>
    <cfRule type="containsText" dxfId="1040" priority="171" operator="containsText" text="Alta">
      <formula>NOT(ISERROR(SEARCH("Alta",I10)))</formula>
    </cfRule>
    <cfRule type="containsText" dxfId="1039" priority="172" operator="containsText" text="Media">
      <formula>NOT(ISERROR(SEARCH("Media",I10)))</formula>
    </cfRule>
    <cfRule type="containsText" dxfId="1038" priority="173" operator="containsText" text="Media">
      <formula>NOT(ISERROR(SEARCH("Media",I10)))</formula>
    </cfRule>
    <cfRule type="containsText" dxfId="1037" priority="174" operator="containsText" text="Media">
      <formula>NOT(ISERROR(SEARCH("Media",I10)))</formula>
    </cfRule>
    <cfRule type="containsText" dxfId="1036" priority="175" operator="containsText" text="Muy Baja">
      <formula>NOT(ISERROR(SEARCH("Muy Baja",I10)))</formula>
    </cfRule>
    <cfRule type="containsText" dxfId="1035" priority="176" operator="containsText" text="Baja">
      <formula>NOT(ISERROR(SEARCH("Baja",I10)))</formula>
    </cfRule>
    <cfRule type="containsText" dxfId="1034" priority="177" operator="containsText" text="Muy Baja">
      <formula>NOT(ISERROR(SEARCH("Muy Baja",I10)))</formula>
    </cfRule>
    <cfRule type="containsText" dxfId="1033" priority="178" operator="containsText" text="Muy Baja">
      <formula>NOT(ISERROR(SEARCH("Muy Baja",I10)))</formula>
    </cfRule>
    <cfRule type="containsText" dxfId="1032" priority="179" operator="containsText" text="Muy Baja">
      <formula>NOT(ISERROR(SEARCH("Muy Baja",I10)))</formula>
    </cfRule>
    <cfRule type="containsText" dxfId="1031" priority="180" operator="containsText" text="Muy Baja'Tabla probabilidad'!">
      <formula>NOT(ISERROR(SEARCH("Muy Baja'Tabla probabilidad'!",I10)))</formula>
    </cfRule>
    <cfRule type="containsText" dxfId="1030" priority="181" operator="containsText" text="Muy bajo">
      <formula>NOT(ISERROR(SEARCH("Muy bajo",I10)))</formula>
    </cfRule>
    <cfRule type="containsText" dxfId="1029" priority="182" operator="containsText" text="Alta">
      <formula>NOT(ISERROR(SEARCH("Alta",I10)))</formula>
    </cfRule>
    <cfRule type="containsText" dxfId="1028" priority="183" operator="containsText" text="Media">
      <formula>NOT(ISERROR(SEARCH("Media",I10)))</formula>
    </cfRule>
    <cfRule type="containsText" dxfId="1027" priority="184" operator="containsText" text="Baja">
      <formula>NOT(ISERROR(SEARCH("Baja",I10)))</formula>
    </cfRule>
    <cfRule type="containsText" dxfId="1026" priority="185" operator="containsText" text="Muy baja">
      <formula>NOT(ISERROR(SEARCH("Muy baja",I10)))</formula>
    </cfRule>
    <cfRule type="cellIs" dxfId="1025" priority="188" operator="between">
      <formula>1</formula>
      <formula>2</formula>
    </cfRule>
    <cfRule type="cellIs" dxfId="1024" priority="189" operator="between">
      <formula>0</formula>
      <formula>2</formula>
    </cfRule>
  </conditionalFormatting>
  <conditionalFormatting sqref="I10">
    <cfRule type="containsText" dxfId="1023" priority="169" operator="containsText" text="Muy Alta">
      <formula>NOT(ISERROR(SEARCH("Muy Alta",I10)))</formula>
    </cfRule>
  </conditionalFormatting>
  <conditionalFormatting sqref="L10">
    <cfRule type="containsText" dxfId="1022" priority="161" operator="containsText" text="Catastrófico">
      <formula>NOT(ISERROR(SEARCH("Catastrófico",L10)))</formula>
    </cfRule>
    <cfRule type="containsText" dxfId="1021" priority="162" operator="containsText" text="Mayor">
      <formula>NOT(ISERROR(SEARCH("Mayor",L10)))</formula>
    </cfRule>
    <cfRule type="containsText" dxfId="1020" priority="163" operator="containsText" text="Alta">
      <formula>NOT(ISERROR(SEARCH("Alta",L10)))</formula>
    </cfRule>
    <cfRule type="containsText" dxfId="1019" priority="164" operator="containsText" text="Moderado">
      <formula>NOT(ISERROR(SEARCH("Moderado",L10)))</formula>
    </cfRule>
    <cfRule type="containsText" dxfId="1018" priority="165" operator="containsText" text="Menor">
      <formula>NOT(ISERROR(SEARCH("Menor",L10)))</formula>
    </cfRule>
    <cfRule type="containsText" dxfId="1017" priority="166" operator="containsText" text="Leve">
      <formula>NOT(ISERROR(SEARCH("Leve",L10)))</formula>
    </cfRule>
  </conditionalFormatting>
  <conditionalFormatting sqref="N10 N15 N20 N25">
    <cfRule type="containsText" dxfId="1016" priority="156" operator="containsText" text="Extremo">
      <formula>NOT(ISERROR(SEARCH("Extremo",N10)))</formula>
    </cfRule>
    <cfRule type="containsText" dxfId="1015" priority="157" operator="containsText" text="Alto">
      <formula>NOT(ISERROR(SEARCH("Alto",N10)))</formula>
    </cfRule>
    <cfRule type="containsText" dxfId="1014" priority="158" operator="containsText" text="Bajo">
      <formula>NOT(ISERROR(SEARCH("Bajo",N10)))</formula>
    </cfRule>
    <cfRule type="containsText" dxfId="1013" priority="159" operator="containsText" text="Moderado">
      <formula>NOT(ISERROR(SEARCH("Moderado",N10)))</formula>
    </cfRule>
    <cfRule type="containsText" dxfId="1012" priority="160" operator="containsText" text="Extremo">
      <formula>NOT(ISERROR(SEARCH("Extremo",N10)))</formula>
    </cfRule>
  </conditionalFormatting>
  <conditionalFormatting sqref="M10">
    <cfRule type="containsText" dxfId="1011" priority="150" operator="containsText" text="Catastrófico">
      <formula>NOT(ISERROR(SEARCH("Catastrófico",M10)))</formula>
    </cfRule>
    <cfRule type="containsText" dxfId="1010" priority="151" operator="containsText" text="Mayor">
      <formula>NOT(ISERROR(SEARCH("Mayor",M10)))</formula>
    </cfRule>
    <cfRule type="containsText" dxfId="1009" priority="152" operator="containsText" text="Alta">
      <formula>NOT(ISERROR(SEARCH("Alta",M10)))</formula>
    </cfRule>
    <cfRule type="containsText" dxfId="1008" priority="153" operator="containsText" text="Moderado">
      <formula>NOT(ISERROR(SEARCH("Moderado",M10)))</formula>
    </cfRule>
    <cfRule type="containsText" dxfId="1007" priority="154" operator="containsText" text="Menor">
      <formula>NOT(ISERROR(SEARCH("Menor",M10)))</formula>
    </cfRule>
    <cfRule type="containsText" dxfId="1006" priority="155" operator="containsText" text="Leve">
      <formula>NOT(ISERROR(SEARCH("Leve",M10)))</formula>
    </cfRule>
  </conditionalFormatting>
  <conditionalFormatting sqref="Y10:Y14">
    <cfRule type="containsText" dxfId="1005" priority="144" operator="containsText" text="Muy Alta">
      <formula>NOT(ISERROR(SEARCH("Muy Alta",Y10)))</formula>
    </cfRule>
    <cfRule type="containsText" dxfId="1004" priority="145" operator="containsText" text="Alta">
      <formula>NOT(ISERROR(SEARCH("Alta",Y10)))</formula>
    </cfRule>
    <cfRule type="containsText" dxfId="1003" priority="146" operator="containsText" text="Media">
      <formula>NOT(ISERROR(SEARCH("Media",Y10)))</formula>
    </cfRule>
    <cfRule type="containsText" dxfId="1002" priority="147" operator="containsText" text="Muy Baja">
      <formula>NOT(ISERROR(SEARCH("Muy Baja",Y10)))</formula>
    </cfRule>
    <cfRule type="containsText" dxfId="1001" priority="148" operator="containsText" text="Baja">
      <formula>NOT(ISERROR(SEARCH("Baja",Y10)))</formula>
    </cfRule>
    <cfRule type="containsText" dxfId="1000" priority="149" operator="containsText" text="Muy Baja">
      <formula>NOT(ISERROR(SEARCH("Muy Baja",Y10)))</formula>
    </cfRule>
  </conditionalFormatting>
  <conditionalFormatting sqref="AC10:AC14">
    <cfRule type="containsText" dxfId="999" priority="139" operator="containsText" text="Catastrófico">
      <formula>NOT(ISERROR(SEARCH("Catastrófico",AC10)))</formula>
    </cfRule>
    <cfRule type="containsText" dxfId="998" priority="140" operator="containsText" text="Mayor">
      <formula>NOT(ISERROR(SEARCH("Mayor",AC10)))</formula>
    </cfRule>
    <cfRule type="containsText" dxfId="997" priority="141" operator="containsText" text="Moderado">
      <formula>NOT(ISERROR(SEARCH("Moderado",AC10)))</formula>
    </cfRule>
    <cfRule type="containsText" dxfId="996" priority="142" operator="containsText" text="Menor">
      <formula>NOT(ISERROR(SEARCH("Menor",AC10)))</formula>
    </cfRule>
    <cfRule type="containsText" dxfId="995" priority="143" operator="containsText" text="Leve">
      <formula>NOT(ISERROR(SEARCH("Leve",AC10)))</formula>
    </cfRule>
  </conditionalFormatting>
  <conditionalFormatting sqref="AG10">
    <cfRule type="containsText" dxfId="994" priority="130" operator="containsText" text="Extremo">
      <formula>NOT(ISERROR(SEARCH("Extremo",AG10)))</formula>
    </cfRule>
    <cfRule type="containsText" dxfId="993" priority="131" operator="containsText" text="Alto">
      <formula>NOT(ISERROR(SEARCH("Alto",AG10)))</formula>
    </cfRule>
    <cfRule type="containsText" dxfId="992" priority="132" operator="containsText" text="Moderado">
      <formula>NOT(ISERROR(SEARCH("Moderado",AG10)))</formula>
    </cfRule>
    <cfRule type="containsText" dxfId="991" priority="133" operator="containsText" text="Menor">
      <formula>NOT(ISERROR(SEARCH("Menor",AG10)))</formula>
    </cfRule>
    <cfRule type="containsText" dxfId="990" priority="134" operator="containsText" text="Bajo">
      <formula>NOT(ISERROR(SEARCH("Bajo",AG10)))</formula>
    </cfRule>
    <cfRule type="containsText" dxfId="989" priority="135" operator="containsText" text="Moderado">
      <formula>NOT(ISERROR(SEARCH("Moderado",AG10)))</formula>
    </cfRule>
    <cfRule type="containsText" dxfId="988" priority="136" operator="containsText" text="Extremo">
      <formula>NOT(ISERROR(SEARCH("Extremo",AG10)))</formula>
    </cfRule>
    <cfRule type="containsText" dxfId="987" priority="137" operator="containsText" text="Baja">
      <formula>NOT(ISERROR(SEARCH("Baja",AG10)))</formula>
    </cfRule>
    <cfRule type="containsText" dxfId="986" priority="138" operator="containsText" text="Alto">
      <formula>NOT(ISERROR(SEARCH("Alto",AG10)))</formula>
    </cfRule>
  </conditionalFormatting>
  <conditionalFormatting sqref="AA10:AA14">
    <cfRule type="containsText" dxfId="985" priority="125" operator="containsText" text="Muy Alta">
      <formula>NOT(ISERROR(SEARCH("Muy Alta",AA10)))</formula>
    </cfRule>
    <cfRule type="containsText" dxfId="984" priority="126" operator="containsText" text="Alta">
      <formula>NOT(ISERROR(SEARCH("Alta",AA10)))</formula>
    </cfRule>
    <cfRule type="containsText" dxfId="983" priority="127" operator="containsText" text="Media">
      <formula>NOT(ISERROR(SEARCH("Media",AA10)))</formula>
    </cfRule>
    <cfRule type="containsText" dxfId="982" priority="128" operator="containsText" text="Baja">
      <formula>NOT(ISERROR(SEARCH("Baja",AA10)))</formula>
    </cfRule>
    <cfRule type="containsText" dxfId="981" priority="129" operator="containsText" text="Muy Baja">
      <formula>NOT(ISERROR(SEARCH("Muy Baja",AA10)))</formula>
    </cfRule>
  </conditionalFormatting>
  <conditionalFormatting sqref="AE10:AE14">
    <cfRule type="containsText" dxfId="980" priority="120" operator="containsText" text="Catastrófico">
      <formula>NOT(ISERROR(SEARCH("Catastrófico",AE10)))</formula>
    </cfRule>
    <cfRule type="containsText" dxfId="979" priority="121" operator="containsText" text="Moderado">
      <formula>NOT(ISERROR(SEARCH("Moderado",AE10)))</formula>
    </cfRule>
    <cfRule type="containsText" dxfId="978" priority="122" operator="containsText" text="Menor">
      <formula>NOT(ISERROR(SEARCH("Menor",AE10)))</formula>
    </cfRule>
    <cfRule type="containsText" dxfId="977" priority="123" operator="containsText" text="Leve">
      <formula>NOT(ISERROR(SEARCH("Leve",AE10)))</formula>
    </cfRule>
    <cfRule type="containsText" dxfId="976" priority="124" operator="containsText" text="Mayor">
      <formula>NOT(ISERROR(SEARCH("Mayor",AE10)))</formula>
    </cfRule>
  </conditionalFormatting>
  <conditionalFormatting sqref="I15 I20 I25">
    <cfRule type="containsText" dxfId="975" priority="97" operator="containsText" text="Muy Baja">
      <formula>NOT(ISERROR(SEARCH("Muy Baja",I15)))</formula>
    </cfRule>
    <cfRule type="containsText" dxfId="974" priority="98" operator="containsText" text="Baja">
      <formula>NOT(ISERROR(SEARCH("Baja",I15)))</formula>
    </cfRule>
    <cfRule type="containsText" dxfId="973" priority="100" operator="containsText" text="Muy Alta">
      <formula>NOT(ISERROR(SEARCH("Muy Alta",I15)))</formula>
    </cfRule>
    <cfRule type="containsText" dxfId="972" priority="101" operator="containsText" text="Alta">
      <formula>NOT(ISERROR(SEARCH("Alta",I15)))</formula>
    </cfRule>
    <cfRule type="containsText" dxfId="971" priority="102" operator="containsText" text="Media">
      <formula>NOT(ISERROR(SEARCH("Media",I15)))</formula>
    </cfRule>
    <cfRule type="containsText" dxfId="970" priority="103" operator="containsText" text="Media">
      <formula>NOT(ISERROR(SEARCH("Media",I15)))</formula>
    </cfRule>
    <cfRule type="containsText" dxfId="969" priority="104" operator="containsText" text="Media">
      <formula>NOT(ISERROR(SEARCH("Media",I15)))</formula>
    </cfRule>
    <cfRule type="containsText" dxfId="968" priority="105" operator="containsText" text="Muy Baja">
      <formula>NOT(ISERROR(SEARCH("Muy Baja",I15)))</formula>
    </cfRule>
    <cfRule type="containsText" dxfId="967" priority="106" operator="containsText" text="Baja">
      <formula>NOT(ISERROR(SEARCH("Baja",I15)))</formula>
    </cfRule>
    <cfRule type="containsText" dxfId="966" priority="107" operator="containsText" text="Muy Baja">
      <formula>NOT(ISERROR(SEARCH("Muy Baja",I15)))</formula>
    </cfRule>
    <cfRule type="containsText" dxfId="965" priority="108" operator="containsText" text="Muy Baja">
      <formula>NOT(ISERROR(SEARCH("Muy Baja",I15)))</formula>
    </cfRule>
    <cfRule type="containsText" dxfId="964" priority="109" operator="containsText" text="Muy Baja">
      <formula>NOT(ISERROR(SEARCH("Muy Baja",I15)))</formula>
    </cfRule>
    <cfRule type="containsText" dxfId="963" priority="110" operator="containsText" text="Muy Baja'Tabla probabilidad'!">
      <formula>NOT(ISERROR(SEARCH("Muy Baja'Tabla probabilidad'!",I15)))</formula>
    </cfRule>
    <cfRule type="containsText" dxfId="962" priority="111" operator="containsText" text="Muy bajo">
      <formula>NOT(ISERROR(SEARCH("Muy bajo",I15)))</formula>
    </cfRule>
    <cfRule type="containsText" dxfId="961" priority="112" operator="containsText" text="Alta">
      <formula>NOT(ISERROR(SEARCH("Alta",I15)))</formula>
    </cfRule>
    <cfRule type="containsText" dxfId="960" priority="113" operator="containsText" text="Media">
      <formula>NOT(ISERROR(SEARCH("Media",I15)))</formula>
    </cfRule>
    <cfRule type="containsText" dxfId="959" priority="114" operator="containsText" text="Baja">
      <formula>NOT(ISERROR(SEARCH("Baja",I15)))</formula>
    </cfRule>
    <cfRule type="containsText" dxfId="958" priority="115" operator="containsText" text="Muy baja">
      <formula>NOT(ISERROR(SEARCH("Muy baja",I15)))</formula>
    </cfRule>
    <cfRule type="cellIs" dxfId="957" priority="118" operator="between">
      <formula>1</formula>
      <formula>2</formula>
    </cfRule>
    <cfRule type="cellIs" dxfId="956" priority="119" operator="between">
      <formula>0</formula>
      <formula>2</formula>
    </cfRule>
  </conditionalFormatting>
  <conditionalFormatting sqref="I15 I20 I25">
    <cfRule type="containsText" dxfId="955" priority="99" operator="containsText" text="Muy Alta">
      <formula>NOT(ISERROR(SEARCH("Muy Alta",I15)))</formula>
    </cfRule>
  </conditionalFormatting>
  <conditionalFormatting sqref="Y15:Y19">
    <cfRule type="containsText" dxfId="954" priority="91" operator="containsText" text="Muy Alta">
      <formula>NOT(ISERROR(SEARCH("Muy Alta",Y15)))</formula>
    </cfRule>
    <cfRule type="containsText" dxfId="953" priority="92" operator="containsText" text="Alta">
      <formula>NOT(ISERROR(SEARCH("Alta",Y15)))</formula>
    </cfRule>
    <cfRule type="containsText" dxfId="952" priority="93" operator="containsText" text="Media">
      <formula>NOT(ISERROR(SEARCH("Media",Y15)))</formula>
    </cfRule>
    <cfRule type="containsText" dxfId="951" priority="94" operator="containsText" text="Muy Baja">
      <formula>NOT(ISERROR(SEARCH("Muy Baja",Y15)))</formula>
    </cfRule>
    <cfRule type="containsText" dxfId="950" priority="95" operator="containsText" text="Baja">
      <formula>NOT(ISERROR(SEARCH("Baja",Y15)))</formula>
    </cfRule>
    <cfRule type="containsText" dxfId="949" priority="96" operator="containsText" text="Muy Baja">
      <formula>NOT(ISERROR(SEARCH("Muy Baja",Y15)))</formula>
    </cfRule>
  </conditionalFormatting>
  <conditionalFormatting sqref="AC15:AC19">
    <cfRule type="containsText" dxfId="948" priority="86" operator="containsText" text="Catastrófico">
      <formula>NOT(ISERROR(SEARCH("Catastrófico",AC15)))</formula>
    </cfRule>
    <cfRule type="containsText" dxfId="947" priority="87" operator="containsText" text="Mayor">
      <formula>NOT(ISERROR(SEARCH("Mayor",AC15)))</formula>
    </cfRule>
    <cfRule type="containsText" dxfId="946" priority="88" operator="containsText" text="Moderado">
      <formula>NOT(ISERROR(SEARCH("Moderado",AC15)))</formula>
    </cfRule>
    <cfRule type="containsText" dxfId="945" priority="89" operator="containsText" text="Menor">
      <formula>NOT(ISERROR(SEARCH("Menor",AC15)))</formula>
    </cfRule>
    <cfRule type="containsText" dxfId="944" priority="90" operator="containsText" text="Leve">
      <formula>NOT(ISERROR(SEARCH("Leve",AC15)))</formula>
    </cfRule>
  </conditionalFormatting>
  <conditionalFormatting sqref="AG15">
    <cfRule type="containsText" dxfId="943" priority="77" operator="containsText" text="Extremo">
      <formula>NOT(ISERROR(SEARCH("Extremo",AG15)))</formula>
    </cfRule>
    <cfRule type="containsText" dxfId="942" priority="78" operator="containsText" text="Alto">
      <formula>NOT(ISERROR(SEARCH("Alto",AG15)))</formula>
    </cfRule>
    <cfRule type="containsText" dxfId="941" priority="79" operator="containsText" text="Moderado">
      <formula>NOT(ISERROR(SEARCH("Moderado",AG15)))</formula>
    </cfRule>
    <cfRule type="containsText" dxfId="940" priority="80" operator="containsText" text="Menor">
      <formula>NOT(ISERROR(SEARCH("Menor",AG15)))</formula>
    </cfRule>
    <cfRule type="containsText" dxfId="939" priority="81" operator="containsText" text="Bajo">
      <formula>NOT(ISERROR(SEARCH("Bajo",AG15)))</formula>
    </cfRule>
    <cfRule type="containsText" dxfId="938" priority="82" operator="containsText" text="Moderado">
      <formula>NOT(ISERROR(SEARCH("Moderado",AG15)))</formula>
    </cfRule>
    <cfRule type="containsText" dxfId="937" priority="83" operator="containsText" text="Extremo">
      <formula>NOT(ISERROR(SEARCH("Extremo",AG15)))</formula>
    </cfRule>
    <cfRule type="containsText" dxfId="936" priority="84" operator="containsText" text="Baja">
      <formula>NOT(ISERROR(SEARCH("Baja",AG15)))</formula>
    </cfRule>
    <cfRule type="containsText" dxfId="935" priority="85" operator="containsText" text="Alto">
      <formula>NOT(ISERROR(SEARCH("Alto",AG15)))</formula>
    </cfRule>
  </conditionalFormatting>
  <conditionalFormatting sqref="AA15:AA19">
    <cfRule type="containsText" dxfId="934" priority="72" operator="containsText" text="Muy Alta">
      <formula>NOT(ISERROR(SEARCH("Muy Alta",AA15)))</formula>
    </cfRule>
    <cfRule type="containsText" dxfId="933" priority="73" operator="containsText" text="Alta">
      <formula>NOT(ISERROR(SEARCH("Alta",AA15)))</formula>
    </cfRule>
    <cfRule type="containsText" dxfId="932" priority="74" operator="containsText" text="Media">
      <formula>NOT(ISERROR(SEARCH("Media",AA15)))</formula>
    </cfRule>
    <cfRule type="containsText" dxfId="931" priority="75" operator="containsText" text="Baja">
      <formula>NOT(ISERROR(SEARCH("Baja",AA15)))</formula>
    </cfRule>
    <cfRule type="containsText" dxfId="930" priority="76" operator="containsText" text="Muy Baja">
      <formula>NOT(ISERROR(SEARCH("Muy Baja",AA15)))</formula>
    </cfRule>
  </conditionalFormatting>
  <conditionalFormatting sqref="AE15:AE19">
    <cfRule type="containsText" dxfId="929" priority="67" operator="containsText" text="Catastrófico">
      <formula>NOT(ISERROR(SEARCH("Catastrófico",AE15)))</formula>
    </cfRule>
    <cfRule type="containsText" dxfId="928" priority="68" operator="containsText" text="Moderado">
      <formula>NOT(ISERROR(SEARCH("Moderado",AE15)))</formula>
    </cfRule>
    <cfRule type="containsText" dxfId="927" priority="69" operator="containsText" text="Menor">
      <formula>NOT(ISERROR(SEARCH("Menor",AE15)))</formula>
    </cfRule>
    <cfRule type="containsText" dxfId="926" priority="70" operator="containsText" text="Leve">
      <formula>NOT(ISERROR(SEARCH("Leve",AE15)))</formula>
    </cfRule>
    <cfRule type="containsText" dxfId="925" priority="71" operator="containsText" text="Mayor">
      <formula>NOT(ISERROR(SEARCH("Mayor",AE15)))</formula>
    </cfRule>
  </conditionalFormatting>
  <conditionalFormatting sqref="Y20:Y29">
    <cfRule type="containsText" dxfId="924" priority="61" operator="containsText" text="Muy Alta">
      <formula>NOT(ISERROR(SEARCH("Muy Alta",Y20)))</formula>
    </cfRule>
    <cfRule type="containsText" dxfId="923" priority="62" operator="containsText" text="Alta">
      <formula>NOT(ISERROR(SEARCH("Alta",Y20)))</formula>
    </cfRule>
    <cfRule type="containsText" dxfId="922" priority="63" operator="containsText" text="Media">
      <formula>NOT(ISERROR(SEARCH("Media",Y20)))</formula>
    </cfRule>
    <cfRule type="containsText" dxfId="921" priority="64" operator="containsText" text="Muy Baja">
      <formula>NOT(ISERROR(SEARCH("Muy Baja",Y20)))</formula>
    </cfRule>
    <cfRule type="containsText" dxfId="920" priority="65" operator="containsText" text="Baja">
      <formula>NOT(ISERROR(SEARCH("Baja",Y20)))</formula>
    </cfRule>
    <cfRule type="containsText" dxfId="919" priority="66" operator="containsText" text="Muy Baja">
      <formula>NOT(ISERROR(SEARCH("Muy Baja",Y20)))</formula>
    </cfRule>
  </conditionalFormatting>
  <conditionalFormatting sqref="AC20:AC29">
    <cfRule type="containsText" dxfId="918" priority="56" operator="containsText" text="Catastrófico">
      <formula>NOT(ISERROR(SEARCH("Catastrófico",AC20)))</formula>
    </cfRule>
    <cfRule type="containsText" dxfId="917" priority="57" operator="containsText" text="Mayor">
      <formula>NOT(ISERROR(SEARCH("Mayor",AC20)))</formula>
    </cfRule>
    <cfRule type="containsText" dxfId="916" priority="58" operator="containsText" text="Moderado">
      <formula>NOT(ISERROR(SEARCH("Moderado",AC20)))</formula>
    </cfRule>
    <cfRule type="containsText" dxfId="915" priority="59" operator="containsText" text="Menor">
      <formula>NOT(ISERROR(SEARCH("Menor",AC20)))</formula>
    </cfRule>
    <cfRule type="containsText" dxfId="914" priority="60" operator="containsText" text="Leve">
      <formula>NOT(ISERROR(SEARCH("Leve",AC20)))</formula>
    </cfRule>
  </conditionalFormatting>
  <conditionalFormatting sqref="AG20 AG25">
    <cfRule type="containsText" dxfId="913" priority="47" operator="containsText" text="Extremo">
      <formula>NOT(ISERROR(SEARCH("Extremo",AG20)))</formula>
    </cfRule>
    <cfRule type="containsText" dxfId="912" priority="48" operator="containsText" text="Alto">
      <formula>NOT(ISERROR(SEARCH("Alto",AG20)))</formula>
    </cfRule>
    <cfRule type="containsText" dxfId="911" priority="49" operator="containsText" text="Moderado">
      <formula>NOT(ISERROR(SEARCH("Moderado",AG20)))</formula>
    </cfRule>
    <cfRule type="containsText" dxfId="910" priority="50" operator="containsText" text="Menor">
      <formula>NOT(ISERROR(SEARCH("Menor",AG20)))</formula>
    </cfRule>
    <cfRule type="containsText" dxfId="909" priority="51" operator="containsText" text="Bajo">
      <formula>NOT(ISERROR(SEARCH("Bajo",AG20)))</formula>
    </cfRule>
    <cfRule type="containsText" dxfId="908" priority="52" operator="containsText" text="Moderado">
      <formula>NOT(ISERROR(SEARCH("Moderado",AG20)))</formula>
    </cfRule>
    <cfRule type="containsText" dxfId="907" priority="53" operator="containsText" text="Extremo">
      <formula>NOT(ISERROR(SEARCH("Extremo",AG20)))</formula>
    </cfRule>
    <cfRule type="containsText" dxfId="906" priority="54" operator="containsText" text="Baja">
      <formula>NOT(ISERROR(SEARCH("Baja",AG20)))</formula>
    </cfRule>
    <cfRule type="containsText" dxfId="905" priority="55" operator="containsText" text="Alto">
      <formula>NOT(ISERROR(SEARCH("Alto",AG20)))</formula>
    </cfRule>
  </conditionalFormatting>
  <conditionalFormatting sqref="AA20:AA29">
    <cfRule type="containsText" dxfId="904" priority="42" operator="containsText" text="Muy Alta">
      <formula>NOT(ISERROR(SEARCH("Muy Alta",AA20)))</formula>
    </cfRule>
    <cfRule type="containsText" dxfId="903" priority="43" operator="containsText" text="Alta">
      <formula>NOT(ISERROR(SEARCH("Alta",AA20)))</formula>
    </cfRule>
    <cfRule type="containsText" dxfId="902" priority="44" operator="containsText" text="Media">
      <formula>NOT(ISERROR(SEARCH("Media",AA20)))</formula>
    </cfRule>
    <cfRule type="containsText" dxfId="901" priority="45" operator="containsText" text="Baja">
      <formula>NOT(ISERROR(SEARCH("Baja",AA20)))</formula>
    </cfRule>
    <cfRule type="containsText" dxfId="900" priority="46" operator="containsText" text="Muy Baja">
      <formula>NOT(ISERROR(SEARCH("Muy Baja",AA20)))</formula>
    </cfRule>
  </conditionalFormatting>
  <conditionalFormatting sqref="AE20:AE29">
    <cfRule type="containsText" dxfId="899" priority="37" operator="containsText" text="Catastrófico">
      <formula>NOT(ISERROR(SEARCH("Catastrófico",AE20)))</formula>
    </cfRule>
    <cfRule type="containsText" dxfId="898" priority="38" operator="containsText" text="Moderado">
      <formula>NOT(ISERROR(SEARCH("Moderado",AE20)))</formula>
    </cfRule>
    <cfRule type="containsText" dxfId="897" priority="39" operator="containsText" text="Menor">
      <formula>NOT(ISERROR(SEARCH("Menor",AE20)))</formula>
    </cfRule>
    <cfRule type="containsText" dxfId="896" priority="40" operator="containsText" text="Leve">
      <formula>NOT(ISERROR(SEARCH("Leve",AE20)))</formula>
    </cfRule>
    <cfRule type="containsText" dxfId="895" priority="41" operator="containsText" text="Mayor">
      <formula>NOT(ISERROR(SEARCH("Mayor",AE20)))</formula>
    </cfRule>
  </conditionalFormatting>
  <conditionalFormatting sqref="L15">
    <cfRule type="containsText" dxfId="894" priority="31" operator="containsText" text="Catastrófico">
      <formula>NOT(ISERROR(SEARCH("Catastrófico",L15)))</formula>
    </cfRule>
    <cfRule type="containsText" dxfId="893" priority="32" operator="containsText" text="Mayor">
      <formula>NOT(ISERROR(SEARCH("Mayor",L15)))</formula>
    </cfRule>
    <cfRule type="containsText" dxfId="892" priority="33" operator="containsText" text="Alta">
      <formula>NOT(ISERROR(SEARCH("Alta",L15)))</formula>
    </cfRule>
    <cfRule type="containsText" dxfId="891" priority="34" operator="containsText" text="Moderado">
      <formula>NOT(ISERROR(SEARCH("Moderado",L15)))</formula>
    </cfRule>
    <cfRule type="containsText" dxfId="890" priority="35" operator="containsText" text="Menor">
      <formula>NOT(ISERROR(SEARCH("Menor",L15)))</formula>
    </cfRule>
    <cfRule type="containsText" dxfId="889" priority="36" operator="containsText" text="Leve">
      <formula>NOT(ISERROR(SEARCH("Leve",L15)))</formula>
    </cfRule>
  </conditionalFormatting>
  <conditionalFormatting sqref="M15">
    <cfRule type="containsText" dxfId="888" priority="25" operator="containsText" text="Catastrófico">
      <formula>NOT(ISERROR(SEARCH("Catastrófico",M15)))</formula>
    </cfRule>
    <cfRule type="containsText" dxfId="887" priority="26" operator="containsText" text="Mayor">
      <formula>NOT(ISERROR(SEARCH("Mayor",M15)))</formula>
    </cfRule>
    <cfRule type="containsText" dxfId="886" priority="27" operator="containsText" text="Alta">
      <formula>NOT(ISERROR(SEARCH("Alta",M15)))</formula>
    </cfRule>
    <cfRule type="containsText" dxfId="885" priority="28" operator="containsText" text="Moderado">
      <formula>NOT(ISERROR(SEARCH("Moderado",M15)))</formula>
    </cfRule>
    <cfRule type="containsText" dxfId="884" priority="29" operator="containsText" text="Menor">
      <formula>NOT(ISERROR(SEARCH("Menor",M15)))</formula>
    </cfRule>
    <cfRule type="containsText" dxfId="883" priority="30" operator="containsText" text="Leve">
      <formula>NOT(ISERROR(SEARCH("Leve",M15)))</formula>
    </cfRule>
  </conditionalFormatting>
  <conditionalFormatting sqref="L20">
    <cfRule type="containsText" dxfId="882" priority="19" operator="containsText" text="Catastrófico">
      <formula>NOT(ISERROR(SEARCH("Catastrófico",L20)))</formula>
    </cfRule>
    <cfRule type="containsText" dxfId="881" priority="20" operator="containsText" text="Mayor">
      <formula>NOT(ISERROR(SEARCH("Mayor",L20)))</formula>
    </cfRule>
    <cfRule type="containsText" dxfId="880" priority="21" operator="containsText" text="Alta">
      <formula>NOT(ISERROR(SEARCH("Alta",L20)))</formula>
    </cfRule>
    <cfRule type="containsText" dxfId="879" priority="22" operator="containsText" text="Moderado">
      <formula>NOT(ISERROR(SEARCH("Moderado",L20)))</formula>
    </cfRule>
    <cfRule type="containsText" dxfId="878" priority="23" operator="containsText" text="Menor">
      <formula>NOT(ISERROR(SEARCH("Menor",L20)))</formula>
    </cfRule>
    <cfRule type="containsText" dxfId="877" priority="24" operator="containsText" text="Leve">
      <formula>NOT(ISERROR(SEARCH("Leve",L20)))</formula>
    </cfRule>
  </conditionalFormatting>
  <conditionalFormatting sqref="M20">
    <cfRule type="containsText" dxfId="876" priority="13" operator="containsText" text="Catastrófico">
      <formula>NOT(ISERROR(SEARCH("Catastrófico",M20)))</formula>
    </cfRule>
    <cfRule type="containsText" dxfId="875" priority="14" operator="containsText" text="Mayor">
      <formula>NOT(ISERROR(SEARCH("Mayor",M20)))</formula>
    </cfRule>
    <cfRule type="containsText" dxfId="874" priority="15" operator="containsText" text="Alta">
      <formula>NOT(ISERROR(SEARCH("Alta",M20)))</formula>
    </cfRule>
    <cfRule type="containsText" dxfId="873" priority="16" operator="containsText" text="Moderado">
      <formula>NOT(ISERROR(SEARCH("Moderado",M20)))</formula>
    </cfRule>
    <cfRule type="containsText" dxfId="872" priority="17" operator="containsText" text="Menor">
      <formula>NOT(ISERROR(SEARCH("Menor",M20)))</formula>
    </cfRule>
    <cfRule type="containsText" dxfId="871" priority="18" operator="containsText" text="Leve">
      <formula>NOT(ISERROR(SEARCH("Leve",M20)))</formula>
    </cfRule>
  </conditionalFormatting>
  <conditionalFormatting sqref="L25">
    <cfRule type="containsText" dxfId="870" priority="7" operator="containsText" text="Catastrófico">
      <formula>NOT(ISERROR(SEARCH("Catastrófico",L25)))</formula>
    </cfRule>
    <cfRule type="containsText" dxfId="869" priority="8" operator="containsText" text="Mayor">
      <formula>NOT(ISERROR(SEARCH("Mayor",L25)))</formula>
    </cfRule>
    <cfRule type="containsText" dxfId="868" priority="9" operator="containsText" text="Alta">
      <formula>NOT(ISERROR(SEARCH("Alta",L25)))</formula>
    </cfRule>
    <cfRule type="containsText" dxfId="867" priority="10" operator="containsText" text="Moderado">
      <formula>NOT(ISERROR(SEARCH("Moderado",L25)))</formula>
    </cfRule>
    <cfRule type="containsText" dxfId="866" priority="11" operator="containsText" text="Menor">
      <formula>NOT(ISERROR(SEARCH("Menor",L25)))</formula>
    </cfRule>
    <cfRule type="containsText" dxfId="865" priority="12" operator="containsText" text="Leve">
      <formula>NOT(ISERROR(SEARCH("Leve",L25)))</formula>
    </cfRule>
  </conditionalFormatting>
  <conditionalFormatting sqref="M25">
    <cfRule type="containsText" dxfId="864" priority="1" operator="containsText" text="Catastrófico">
      <formula>NOT(ISERROR(SEARCH("Catastrófico",M25)))</formula>
    </cfRule>
    <cfRule type="containsText" dxfId="863" priority="2" operator="containsText" text="Mayor">
      <formula>NOT(ISERROR(SEARCH("Mayor",M25)))</formula>
    </cfRule>
    <cfRule type="containsText" dxfId="862" priority="3" operator="containsText" text="Alta">
      <formula>NOT(ISERROR(SEARCH("Alta",M25)))</formula>
    </cfRule>
    <cfRule type="containsText" dxfId="861" priority="4" operator="containsText" text="Moderado">
      <formula>NOT(ISERROR(SEARCH("Moderado",M25)))</formula>
    </cfRule>
    <cfRule type="containsText" dxfId="860" priority="5" operator="containsText" text="Menor">
      <formula>NOT(ISERROR(SEARCH("Menor",M25)))</formula>
    </cfRule>
    <cfRule type="containsText" dxfId="859" priority="6" operator="containsText" text="Leve">
      <formula>NOT(ISERROR(SEARCH("Leve",M25)))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86" operator="containsText" id="{DCF866DD-8520-4512-877C-8B3110FBEFA7}">
            <xm:f>NOT(ISERROR(SEARCH('[6. Matriz de Riesgos SIGCMA 5X5 Trabajo social.xlsx]Tabla probabilidad'!#REF!,I10)))</xm:f>
            <xm:f>'[6. Matriz de Riesgos SIGCMA 5X5 Trabajo social.xlsx]Tabla probabilidad'!#REF!</xm:f>
            <x14:dxf>
              <font>
                <color rgb="FF006100"/>
              </font>
              <fill>
                <patternFill>
                  <bgColor rgb="FFC6EFCE"/>
                </patternFill>
              </fill>
            </x14:dxf>
          </x14:cfRule>
          <x14:cfRule type="containsText" priority="187" operator="containsText" id="{E9210C8D-B925-4A37-AB7C-2F35F2B1FB18}">
            <xm:f>NOT(ISERROR(SEARCH('[6. Matriz de Riesgos SIGCMA 5X5 Trabajo social.xlsx]Tabla probabilidad'!#REF!,I10)))</xm:f>
            <xm:f>'[6. Matriz de Riesgos SIGCMA 5X5 Trabajo social.xlsx]Tabla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116" operator="containsText" id="{AFDEBF67-D3EC-4BF9-ABCB-CA5FA054259F}">
            <xm:f>NOT(ISERROR(SEARCH('[6. Matriz de Riesgos SIGCMA 5X5 Trabajo social.xlsx]Tabla probabilidad'!#REF!,I15)))</xm:f>
            <xm:f>'[6. Matriz de Riesgos SIGCMA 5X5 Trabajo social.xlsx]Tabla probabilidad'!#REF!</xm:f>
            <x14:dxf>
              <font>
                <color rgb="FF006100"/>
              </font>
              <fill>
                <patternFill>
                  <bgColor rgb="FFC6EFCE"/>
                </patternFill>
              </fill>
            </x14:dxf>
          </x14:cfRule>
          <x14:cfRule type="containsText" priority="117" operator="containsText" id="{F418CCED-B571-4DE9-B977-B9765DC05200}">
            <xm:f>NOT(ISERROR(SEARCH('[6. Matriz de Riesgos SIGCMA 5X5 Trabajo social.xlsx]Tabla probabilidad'!#REF!,I15)))</xm:f>
            <xm:f>'[6. Matriz de Riesgos SIGCMA 5X5 Trabajo social.xlsx]Tabla probabilidad'!#REF!</xm:f>
            <x14:dxf>
              <font>
                <color rgb="FF9C0006"/>
              </font>
              <fill>
                <patternFill>
                  <bgColor rgb="FFFFC7CE"/>
                </patternFill>
              </fill>
            </x14:dxf>
          </x14:cfRule>
          <xm:sqref>I15 I20 I25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E1117BD-5895-48CE-875D-3C2EE6D0BE9B}">
          <x14:formula1>
            <xm:f>'\\172.16.175.124\area de coordinacion\GESTION DE CALIDAD\SISTEMA GESTION DE LA CALIDAD\6.PLANIFICACIÓN\Matriz de riesgos 2021\[6. Matriz de Riesgos SIGCMA 5X5 Trabajo social.xlsx]LISTA'!#REF!</xm:f>
          </x14:formula1>
          <xm:sqref>K10:K29</xm:sqref>
        </x14:dataValidation>
        <x14:dataValidation type="list" allowBlank="1" showInputMessage="1" showErrorMessage="1" xr:uid="{F1A4D1C0-577D-4F9E-9E6D-481B93021A81}">
          <x14:formula1>
            <xm:f>'\\172.16.175.124\area de coordinacion\GESTION DE CALIDAD\SISTEMA GESTION DE LA CALIDAD\6.PLANIFICACIÓN\Matriz de riesgos 2021\[6. Matriz de Riesgos SIGCMA 5X5 Trabajo social.xlsx]LISTA'!#REF!</xm:f>
          </x14:formula1>
          <xm:sqref>C10:C29 G10 G15 G20 G25 AN10 AN15 AN20 AN25 AH10 AH15 AH20 AH25 R10:S29 U10:W29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38C5-1AB5-44EF-9F56-31F3868EBC17}">
  <sheetPr>
    <tabColor theme="4" tint="-0.249977111117893"/>
  </sheetPr>
  <dimension ref="A1:KL35"/>
  <sheetViews>
    <sheetView zoomScale="30" zoomScaleNormal="30" workbookViewId="0">
      <selection activeCell="P31" sqref="P31"/>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47"/>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546</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547</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44"/>
      <c r="AB8" s="144"/>
      <c r="AC8" s="241" t="s">
        <v>23</v>
      </c>
      <c r="AD8" s="241" t="s">
        <v>15</v>
      </c>
      <c r="AE8" s="144"/>
      <c r="AF8" s="14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45" t="s">
        <v>197</v>
      </c>
      <c r="AB9" s="145" t="s">
        <v>15</v>
      </c>
      <c r="AC9" s="247"/>
      <c r="AD9" s="247"/>
      <c r="AE9" s="146" t="s">
        <v>23</v>
      </c>
      <c r="AF9" s="146"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548</v>
      </c>
      <c r="C10" s="248" t="s">
        <v>232</v>
      </c>
      <c r="D10" s="254" t="s">
        <v>549</v>
      </c>
      <c r="E10" s="248" t="s">
        <v>550</v>
      </c>
      <c r="F10" s="254" t="s">
        <v>551</v>
      </c>
      <c r="G10" s="248" t="s">
        <v>41</v>
      </c>
      <c r="H10" s="248">
        <v>0</v>
      </c>
      <c r="I10" s="255" t="str">
        <f>IF(H10&lt;=2,'[10]Tabla probabilidad'!$B$5,IF(H10&lt;=24,'[10]Tabla probabilidad'!$B$6,IF(H10&lt;=500,'[10]Tabla probabilidad'!$B$7,IF(H10&lt;=5000,'[10]Tabla probabilidad'!$B$8,IF(H10&gt;5000,'[10]Tabla probabilidad'!$B$9)))))</f>
        <v>Muy Baja</v>
      </c>
      <c r="J10" s="256">
        <f>IF(H10&lt;=2,'[10]Tabla probabilidad'!$D$5,IF(H10&lt;=24,'[10]Tabla probabilidad'!$D$6,IF(H10&lt;=500,'[10]Tabla probabilidad'!$D$7,IF(H10&lt;=5000,'[10]Tabla probabilidad'!$D$8,IF(H10&gt;5000,'[10]Tabla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VLOOKUP((I10&amp;L10),[10]Hoja1!$B$4:$C$28,2,0)</f>
        <v>Bajo</v>
      </c>
      <c r="O10" s="141">
        <v>1</v>
      </c>
      <c r="P10" s="142" t="s">
        <v>552</v>
      </c>
      <c r="Q10" s="141" t="str">
        <f t="shared" ref="Q10:Q25" si="0">IF(R10="Preventivo","Probabilidad",IF(R10="Detectivo","Probabilidad", IF(R10="Correctivo","Impacto")))</f>
        <v>Probabilidad</v>
      </c>
      <c r="R10" s="141" t="s">
        <v>51</v>
      </c>
      <c r="S10" s="141" t="s">
        <v>56</v>
      </c>
      <c r="T10" s="143">
        <f>VLOOKUP(R10&amp;S10,[10]Hoja1!$Q$4:$R$9,2,0)</f>
        <v>0.45</v>
      </c>
      <c r="U10" s="141" t="s">
        <v>58</v>
      </c>
      <c r="V10" s="141" t="s">
        <v>61</v>
      </c>
      <c r="W10" s="141" t="s">
        <v>64</v>
      </c>
      <c r="X10" s="143">
        <f>IF(Q10="Probabilidad",($J$10*T10),IF(Q10="Impacto"," "))</f>
        <v>9.0000000000000011E-2</v>
      </c>
      <c r="Y10" s="143" t="str">
        <f>IF(Z10&lt;=20%,'[10]Tabla probabilidad'!$B$5,IF(Z10&lt;=40%,'[10]Tabla probabilidad'!$B$6,IF(Z10&lt;=60%,'[10]Tabla probabilidad'!$B$7,IF(Z10&lt;=80%,'[10]Tabla probabilidad'!$B$8,IF(Z10&lt;=100%,'[10]Tabla probabilidad'!$B$9)))))</f>
        <v>Muy Baja</v>
      </c>
      <c r="Z10" s="143">
        <f>IF(R10="Preventivo",($J$10-($J$10*T10)),IF(R10="Detectivo",($J$10-($J$10*T10)),IF(R10="Correctivo",($J$10))))</f>
        <v>0.11</v>
      </c>
      <c r="AA10" s="257" t="str">
        <f>IF(AB10&lt;=20%,'[10]Tabla probabilidad'!$B$5,IF(AB10&lt;=40%,'[10]Tabla probabilidad'!$B$6,IF(AB10&lt;=60%,'[10]Tabla probabilidad'!$B$7,IF(AB10&lt;=80%,'[10]Tabla probabilidad'!$B$8,IF(AB10&lt;=100%,'[10]Tabla probabilidad'!$B$9)))))</f>
        <v>Muy Baja</v>
      </c>
      <c r="AB10" s="257">
        <f>AVERAGE(Z10:Z14)</f>
        <v>0.11</v>
      </c>
      <c r="AC10" s="143" t="str">
        <f t="shared" ref="AC10:AC34" si="1">IF(AD10&lt;=20%,"Leve",IF(AD10&lt;=40%,"Menor",IF(AD10&lt;=60%,"Moderado",IF(AD10&lt;=80%,"Mayor",IF(AD10&lt;=100%,"Catastrófico")))))</f>
        <v>Leve</v>
      </c>
      <c r="AD10" s="143">
        <f>IF(Q10="Probabilidad",(($M$10-0)),IF(Q10="Impacto",($M$10-($M$10*T10))))</f>
        <v>0.2</v>
      </c>
      <c r="AE10" s="257" t="str">
        <f>IF(AF10&lt;=20%,"Leve",IF(AF10&lt;=40%,"Menor",IF(AF10&lt;=60%,"Moderado",IF(AF10&lt;=80%,"Mayor",IF(AF10&lt;=100%,"Catastrófico")))))</f>
        <v>Leve</v>
      </c>
      <c r="AF10" s="257">
        <f>AVERAGE(AD10:AD14)</f>
        <v>0.2</v>
      </c>
      <c r="AG10" s="250" t="str">
        <f>VLOOKUP(AA10&amp;AE10,[10]Hoja1!$B$4:$C$28,2,0)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41">
        <v>2</v>
      </c>
      <c r="P11" s="142" t="s">
        <v>553</v>
      </c>
      <c r="Q11" s="141" t="str">
        <f t="shared" si="0"/>
        <v>Probabilidad</v>
      </c>
      <c r="R11" s="141" t="s">
        <v>51</v>
      </c>
      <c r="S11" s="141" t="s">
        <v>56</v>
      </c>
      <c r="T11" s="143">
        <f>VLOOKUP(R11&amp;S11,[10]Hoja1!$Q$4:$R$9,2,0)</f>
        <v>0.45</v>
      </c>
      <c r="U11" s="141" t="s">
        <v>58</v>
      </c>
      <c r="V11" s="141" t="s">
        <v>61</v>
      </c>
      <c r="W11" s="141" t="s">
        <v>64</v>
      </c>
      <c r="X11" s="143">
        <f>IF(Q11="Probabilidad",($J$10*T11),IF(Q11="Impacto"," "))</f>
        <v>9.0000000000000011E-2</v>
      </c>
      <c r="Y11" s="143" t="str">
        <f>IF(Z11&lt;=20%,'[10]Tabla probabilidad'!$B$5,IF(Z11&lt;=40%,'[10]Tabla probabilidad'!$B$6,IF(Z11&lt;=60%,'[10]Tabla probabilidad'!$B$7,IF(Z11&lt;=80%,'[10]Tabla probabilidad'!$B$8,IF(Z11&lt;=100%,'[10]Tabla probabilidad'!$B$9)))))</f>
        <v>Muy Baja</v>
      </c>
      <c r="Z11" s="143">
        <f t="shared" ref="Z11:Z14" si="2">IF(R11="Preventivo",($J$10-($J$10*T11)),IF(R11="Detectivo",($J$10-($J$10*T11)),IF(R11="Correctivo",($J$10))))</f>
        <v>0.11</v>
      </c>
      <c r="AA11" s="258"/>
      <c r="AB11" s="258"/>
      <c r="AC11" s="143" t="str">
        <f t="shared" si="1"/>
        <v>Leve</v>
      </c>
      <c r="AD11" s="143">
        <f>IF(Q11="Probabilidad",(($M$10-0)),IF(Q11="Impacto",($M$10-($M$10*T11))))</f>
        <v>0.2</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141">
        <v>3</v>
      </c>
      <c r="P12" s="142" t="s">
        <v>554</v>
      </c>
      <c r="Q12" s="141" t="str">
        <f t="shared" si="0"/>
        <v>Probabilidad</v>
      </c>
      <c r="R12" s="141" t="s">
        <v>51</v>
      </c>
      <c r="S12" s="141" t="s">
        <v>56</v>
      </c>
      <c r="T12" s="143">
        <f>VLOOKUP(R12&amp;S12,[10]Hoja1!$Q$4:$R$9,2,0)</f>
        <v>0.45</v>
      </c>
      <c r="U12" s="141" t="s">
        <v>58</v>
      </c>
      <c r="V12" s="141" t="s">
        <v>61</v>
      </c>
      <c r="W12" s="141" t="s">
        <v>64</v>
      </c>
      <c r="X12" s="143">
        <f t="shared" ref="X12:X14" si="3">IF(Q12="Probabilidad",($J$10*T12),IF(Q12="Impacto"," "))</f>
        <v>9.0000000000000011E-2</v>
      </c>
      <c r="Y12" s="143" t="str">
        <f>IF(Z12&lt;=20%,'[10]Tabla probabilidad'!$B$5,IF(Z12&lt;=40%,'[10]Tabla probabilidad'!$B$6,IF(Z12&lt;=60%,'[10]Tabla probabilidad'!$B$7,IF(Z12&lt;=80%,'[10]Tabla probabilidad'!$B$8,IF(Z12&lt;=100%,'[10]Tabla probabilidad'!$B$9)))))</f>
        <v>Muy Baja</v>
      </c>
      <c r="Z12" s="143">
        <f t="shared" si="2"/>
        <v>0.11</v>
      </c>
      <c r="AA12" s="258"/>
      <c r="AB12" s="258"/>
      <c r="AC12" s="143" t="str">
        <f t="shared" si="1"/>
        <v>Leve</v>
      </c>
      <c r="AD12" s="143">
        <f>IF(Q12="Probabilidad",(($M$10-0)),IF(Q12="Impacto",($M$10-($M$10*T12))))</f>
        <v>0.2</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41">
        <v>4</v>
      </c>
      <c r="P13" s="142" t="s">
        <v>555</v>
      </c>
      <c r="Q13" s="141" t="str">
        <f t="shared" si="0"/>
        <v>Probabilidad</v>
      </c>
      <c r="R13" s="141" t="s">
        <v>51</v>
      </c>
      <c r="S13" s="141" t="s">
        <v>56</v>
      </c>
      <c r="T13" s="143">
        <f>VLOOKUP(R13&amp;S13,[10]Hoja1!$Q$4:$R$9,2,0)</f>
        <v>0.45</v>
      </c>
      <c r="U13" s="141" t="s">
        <v>58</v>
      </c>
      <c r="V13" s="141" t="s">
        <v>61</v>
      </c>
      <c r="W13" s="141" t="s">
        <v>64</v>
      </c>
      <c r="X13" s="143">
        <f t="shared" si="3"/>
        <v>9.0000000000000011E-2</v>
      </c>
      <c r="Y13" s="143" t="str">
        <f>IF(Z13&lt;=20%,'[10]Tabla probabilidad'!$B$5,IF(Z13&lt;=40%,'[10]Tabla probabilidad'!$B$6,IF(Z13&lt;=60%,'[10]Tabla probabilidad'!$B$7,IF(Z13&lt;=80%,'[10]Tabla probabilidad'!$B$8,IF(Z13&lt;=100%,'[10]Tabla probabilidad'!$B$9)))))</f>
        <v>Muy Baja</v>
      </c>
      <c r="Z13" s="143">
        <f t="shared" si="2"/>
        <v>0.11</v>
      </c>
      <c r="AA13" s="258"/>
      <c r="AB13" s="258"/>
      <c r="AC13" s="143" t="str">
        <f t="shared" si="1"/>
        <v>Leve</v>
      </c>
      <c r="AD13" s="143">
        <f>IF(Q13="Probabilidad",(($M$10-0)),IF(Q13="Impacto",($M$10-($M$10*T13))))</f>
        <v>0.2</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141"/>
      <c r="P14" s="140"/>
      <c r="Q14" s="141"/>
      <c r="R14" s="141"/>
      <c r="S14" s="141"/>
      <c r="T14" s="143"/>
      <c r="U14" s="141"/>
      <c r="V14" s="141"/>
      <c r="W14" s="141"/>
      <c r="X14" s="143" t="b">
        <f t="shared" si="3"/>
        <v>0</v>
      </c>
      <c r="Y14" s="143" t="b">
        <f>IF(Z14&lt;=20%,'[10]Tabla probabilidad'!$B$5,IF(Z14&lt;=40%,'[10]Tabla probabilidad'!$B$6,IF(Z14&lt;=60%,'[10]Tabla probabilidad'!$B$7,IF(Z14&lt;=80%,'[10]Tabla probabilidad'!$B$8,IF(Z14&lt;=100%,'[10]Tabla probabilidad'!$B$9)))))</f>
        <v>0</v>
      </c>
      <c r="Z14" s="143" t="b">
        <f t="shared" si="2"/>
        <v>0</v>
      </c>
      <c r="AA14" s="259"/>
      <c r="AB14" s="259"/>
      <c r="AC14" s="143" t="b">
        <f t="shared" si="1"/>
        <v>0</v>
      </c>
      <c r="AD14" s="143"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556</v>
      </c>
      <c r="C15" s="248" t="s">
        <v>222</v>
      </c>
      <c r="D15" s="260" t="s">
        <v>557</v>
      </c>
      <c r="E15" s="250" t="s">
        <v>558</v>
      </c>
      <c r="F15" s="250" t="s">
        <v>559</v>
      </c>
      <c r="G15" s="248" t="s">
        <v>41</v>
      </c>
      <c r="H15" s="250">
        <v>0</v>
      </c>
      <c r="I15" s="255" t="str">
        <f>IF(H15&lt;=2,'[10]Tabla probabilidad'!$B$5,IF(H15&lt;=24,'[10]Tabla probabilidad'!$B$6,IF(H15&lt;=500,'[10]Tabla probabilidad'!$B$7,IF(H15&lt;=5000,'[10]Tabla probabilidad'!$B$8,IF(H15&gt;5000,'[10]Tabla probabilidad'!$B$9)))))</f>
        <v>Muy Baja</v>
      </c>
      <c r="J15" s="256">
        <f>IF(H15&lt;=2,'[10]Tabla probabilidad'!$D$5,IF(H15&lt;=24,'[10]Tabla probabilidad'!$D$6,IF(H15&lt;=500,'[10]Tabla probabilidad'!$D$7,IF(H15&lt;=5000,'[10]Tabla probabilidad'!$D$8,IF(H15&gt;5000,'[10]Tabla probabilidad'!$D$9)))))</f>
        <v>0.2</v>
      </c>
      <c r="K15" s="248" t="s">
        <v>212</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VLOOKUP((I15&amp;L15),[10]Hoja1!$B$4:$C$28,2,0)</f>
        <v>Bajo</v>
      </c>
      <c r="O15" s="141">
        <v>1</v>
      </c>
      <c r="P15" s="142" t="s">
        <v>560</v>
      </c>
      <c r="Q15" s="141" t="str">
        <f t="shared" si="0"/>
        <v>Probabilidad</v>
      </c>
      <c r="R15" s="141" t="s">
        <v>51</v>
      </c>
      <c r="S15" s="141" t="s">
        <v>56</v>
      </c>
      <c r="T15" s="143">
        <f>VLOOKUP(R15&amp;S15,[10]Hoja1!$Q$4:$R$9,2,0)</f>
        <v>0.45</v>
      </c>
      <c r="U15" s="141" t="s">
        <v>58</v>
      </c>
      <c r="V15" s="141" t="s">
        <v>61</v>
      </c>
      <c r="W15" s="141" t="s">
        <v>64</v>
      </c>
      <c r="X15" s="143">
        <f>IF(Q15="Probabilidad",($J$15*T15),IF(Q15="Impacto"," "))</f>
        <v>9.0000000000000011E-2</v>
      </c>
      <c r="Y15" s="143" t="str">
        <f>IF(Z15&lt;=20%,'[10]Tabla probabilidad'!$B$5,IF(Z15&lt;=40%,'[10]Tabla probabilidad'!$B$6,IF(Z15&lt;=60%,'[10]Tabla probabilidad'!$B$7,IF(Z15&lt;=80%,'[10]Tabla probabilidad'!$B$8,IF(Z15&lt;=100%,'[10]Tabla probabilidad'!$B$9)))))</f>
        <v>Muy Baja</v>
      </c>
      <c r="Z15" s="143">
        <f>IF(R15="Preventivo",($J$15-($J$15*T15)),IF(R15="Detectivo",($J$15-($J$15*T15)),IF(R15="Correctivo",($J$15))))</f>
        <v>0.11</v>
      </c>
      <c r="AA15" s="257" t="str">
        <f>IF(AB15&lt;=20%,'[10]Tabla probabilidad'!$B$5,IF(AB15&lt;=40%,'[10]Tabla probabilidad'!$B$6,IF(AB15&lt;=60%,'[10]Tabla probabilidad'!$B$7,IF(AB15&lt;=80%,'[10]Tabla probabilidad'!$B$8,IF(AB15&lt;=100%,'[10]Tabla probabilidad'!$B$9)))))</f>
        <v>Muy Baja</v>
      </c>
      <c r="AB15" s="257">
        <f>AVERAGE(Z15:Z19)</f>
        <v>0.11</v>
      </c>
      <c r="AC15" s="143" t="str">
        <f t="shared" si="1"/>
        <v>Leve</v>
      </c>
      <c r="AD15" s="143">
        <f>IF(Q15="Probabilidad",(($M$15-0)),IF(Q15="Impacto",($M$15-($M$15*T15))))</f>
        <v>0.2</v>
      </c>
      <c r="AE15" s="257" t="str">
        <f>IF(AF15&lt;=20%,"Leve",IF(AF15&lt;=40%,"Menor",IF(AF15&lt;=60%,"Moderado",IF(AF15&lt;=80%,"Mayor",IF(AF15&lt;=100%,"Catastrófico")))))</f>
        <v>Leve</v>
      </c>
      <c r="AF15" s="257">
        <f>AVERAGE(AD15:AD19)</f>
        <v>0.2</v>
      </c>
      <c r="AG15" s="250" t="str">
        <f>VLOOKUP(AA15&amp;AE15,[10]Hoja1!$B$4:$C$28,2,0)</f>
        <v>Bajo</v>
      </c>
      <c r="AH15" s="248" t="s">
        <v>206</v>
      </c>
      <c r="AI15" s="248"/>
      <c r="AJ15" s="248"/>
      <c r="AK15" s="248"/>
      <c r="AL15" s="248"/>
      <c r="AM15" s="248"/>
      <c r="AN15" s="248"/>
    </row>
    <row r="16" spans="1:298" ht="47.25" customHeight="1" x14ac:dyDescent="0.25">
      <c r="A16" s="248"/>
      <c r="B16" s="251"/>
      <c r="C16" s="248"/>
      <c r="D16" s="261"/>
      <c r="E16" s="251"/>
      <c r="F16" s="251"/>
      <c r="G16" s="248"/>
      <c r="H16" s="251"/>
      <c r="I16" s="255"/>
      <c r="J16" s="256"/>
      <c r="K16" s="248"/>
      <c r="L16" s="249"/>
      <c r="M16" s="249"/>
      <c r="N16" s="248"/>
      <c r="O16" s="141"/>
      <c r="P16" s="142"/>
      <c r="Q16" s="141"/>
      <c r="R16" s="141"/>
      <c r="S16" s="141"/>
      <c r="T16" s="143"/>
      <c r="U16" s="141"/>
      <c r="V16" s="141"/>
      <c r="W16" s="141"/>
      <c r="X16" s="143" t="b">
        <f>IF(Q16="Probabilidad",($J$15*T16),IF(Q16="Impacto"," "))</f>
        <v>0</v>
      </c>
      <c r="Y16" s="143" t="b">
        <f>IF(Z16&lt;=20%,'[10]Tabla probabilidad'!$B$5,IF(Z16&lt;=40%,'[10]Tabla probabilidad'!$B$6,IF(Z16&lt;=60%,'[10]Tabla probabilidad'!$B$7,IF(Z16&lt;=80%,'[10]Tabla probabilidad'!$B$8,IF(Z16&lt;=100%,'[10]Tabla probabilidad'!$B$9)))))</f>
        <v>0</v>
      </c>
      <c r="Z16" s="143" t="b">
        <f t="shared" ref="Z16:Z19" si="4">IF(R16="Preventivo",($J$15-($J$15*T16)),IF(R16="Detectivo",($J$15-($J$15*T16)),IF(R16="Correctivo",($J$15))))</f>
        <v>0</v>
      </c>
      <c r="AA16" s="258"/>
      <c r="AB16" s="258"/>
      <c r="AC16" s="143" t="b">
        <f t="shared" si="1"/>
        <v>0</v>
      </c>
      <c r="AD16" s="143" t="b">
        <f t="shared" ref="AD16:AD19" si="5">IF(Q16="Probabilidad",(($M$15-0)),IF(Q16="Impacto",($M$15-($M$15*T16))))</f>
        <v>0</v>
      </c>
      <c r="AE16" s="258"/>
      <c r="AF16" s="258"/>
      <c r="AG16" s="251"/>
      <c r="AH16" s="248"/>
      <c r="AI16" s="248"/>
      <c r="AJ16" s="248"/>
      <c r="AK16" s="248"/>
      <c r="AL16" s="248"/>
      <c r="AM16" s="248"/>
      <c r="AN16" s="248"/>
    </row>
    <row r="17" spans="1:40" ht="62.25" customHeight="1" x14ac:dyDescent="0.25">
      <c r="A17" s="248"/>
      <c r="B17" s="251"/>
      <c r="C17" s="248"/>
      <c r="D17" s="261"/>
      <c r="E17" s="251"/>
      <c r="F17" s="251"/>
      <c r="G17" s="248"/>
      <c r="H17" s="251"/>
      <c r="I17" s="255"/>
      <c r="J17" s="256"/>
      <c r="K17" s="248"/>
      <c r="L17" s="249"/>
      <c r="M17" s="249"/>
      <c r="N17" s="248"/>
      <c r="O17" s="141"/>
      <c r="P17" s="142"/>
      <c r="Q17" s="141"/>
      <c r="R17" s="141"/>
      <c r="S17" s="141"/>
      <c r="T17" s="143"/>
      <c r="U17" s="141"/>
      <c r="V17" s="141"/>
      <c r="W17" s="141"/>
      <c r="X17" s="143" t="b">
        <f t="shared" ref="X17:X19" si="6">IF(Q17="Probabilidad",($J$15*T17),IF(Q17="Impacto"," "))</f>
        <v>0</v>
      </c>
      <c r="Y17" s="143" t="b">
        <f>IF(Z17&lt;=20%,'[10]Tabla probabilidad'!$B$5,IF(Z17&lt;=40%,'[10]Tabla probabilidad'!$B$6,IF(Z17&lt;=60%,'[10]Tabla probabilidad'!$B$7,IF(Z17&lt;=80%,'[10]Tabla probabilidad'!$B$8,IF(Z17&lt;=100%,'[10]Tabla probabilidad'!$B$9)))))</f>
        <v>0</v>
      </c>
      <c r="Z17" s="143" t="b">
        <f t="shared" si="4"/>
        <v>0</v>
      </c>
      <c r="AA17" s="258"/>
      <c r="AB17" s="258"/>
      <c r="AC17" s="143" t="b">
        <f t="shared" si="1"/>
        <v>0</v>
      </c>
      <c r="AD17" s="143" t="b">
        <f t="shared" si="5"/>
        <v>0</v>
      </c>
      <c r="AE17" s="258"/>
      <c r="AF17" s="258"/>
      <c r="AG17" s="251"/>
      <c r="AH17" s="248"/>
      <c r="AI17" s="248"/>
      <c r="AJ17" s="248"/>
      <c r="AK17" s="248"/>
      <c r="AL17" s="248"/>
      <c r="AM17" s="248"/>
      <c r="AN17" s="248"/>
    </row>
    <row r="18" spans="1:40" ht="51" customHeight="1" x14ac:dyDescent="0.25">
      <c r="A18" s="248"/>
      <c r="B18" s="251"/>
      <c r="C18" s="248"/>
      <c r="D18" s="261"/>
      <c r="E18" s="251"/>
      <c r="F18" s="251"/>
      <c r="G18" s="248"/>
      <c r="H18" s="251"/>
      <c r="I18" s="255"/>
      <c r="J18" s="256"/>
      <c r="K18" s="248"/>
      <c r="L18" s="249"/>
      <c r="M18" s="249"/>
      <c r="N18" s="248"/>
      <c r="O18" s="141"/>
      <c r="P18" s="142"/>
      <c r="Q18" s="141"/>
      <c r="R18" s="141"/>
      <c r="S18" s="141"/>
      <c r="T18" s="143"/>
      <c r="U18" s="141"/>
      <c r="V18" s="141"/>
      <c r="W18" s="141"/>
      <c r="X18" s="143" t="b">
        <f t="shared" si="6"/>
        <v>0</v>
      </c>
      <c r="Y18" s="143" t="b">
        <f>IF(Z18&lt;=20%,'[10]Tabla probabilidad'!$B$5,IF(Z18&lt;=40%,'[10]Tabla probabilidad'!$B$6,IF(Z18&lt;=60%,'[10]Tabla probabilidad'!$B$7,IF(Z18&lt;=80%,'[10]Tabla probabilidad'!$B$8,IF(Z18&lt;=100%,'[10]Tabla probabilidad'!$B$9)))))</f>
        <v>0</v>
      </c>
      <c r="Z18" s="143" t="b">
        <f t="shared" si="4"/>
        <v>0</v>
      </c>
      <c r="AA18" s="258"/>
      <c r="AB18" s="258"/>
      <c r="AC18" s="143" t="b">
        <f t="shared" si="1"/>
        <v>0</v>
      </c>
      <c r="AD18" s="143" t="b">
        <f t="shared" si="5"/>
        <v>0</v>
      </c>
      <c r="AE18" s="258"/>
      <c r="AF18" s="258"/>
      <c r="AG18" s="251"/>
      <c r="AH18" s="248"/>
      <c r="AI18" s="248"/>
      <c r="AJ18" s="248"/>
      <c r="AK18" s="248"/>
      <c r="AL18" s="248"/>
      <c r="AM18" s="248"/>
      <c r="AN18" s="248"/>
    </row>
    <row r="19" spans="1:40" ht="147" customHeight="1" x14ac:dyDescent="0.25">
      <c r="A19" s="248"/>
      <c r="B19" s="252"/>
      <c r="C19" s="248"/>
      <c r="D19" s="262"/>
      <c r="E19" s="252"/>
      <c r="F19" s="252"/>
      <c r="G19" s="248"/>
      <c r="H19" s="252"/>
      <c r="I19" s="255"/>
      <c r="J19" s="256"/>
      <c r="K19" s="248"/>
      <c r="L19" s="249"/>
      <c r="M19" s="249"/>
      <c r="N19" s="248"/>
      <c r="O19" s="141"/>
      <c r="P19" s="62"/>
      <c r="Q19" s="141"/>
      <c r="R19" s="141"/>
      <c r="S19" s="141"/>
      <c r="T19" s="143"/>
      <c r="U19" s="141"/>
      <c r="V19" s="141"/>
      <c r="W19" s="141"/>
      <c r="X19" s="143" t="b">
        <f t="shared" si="6"/>
        <v>0</v>
      </c>
      <c r="Y19" s="143" t="b">
        <f>IF(Z19&lt;=20%,'[10]Tabla probabilidad'!$B$5,IF(Z19&lt;=40%,'[10]Tabla probabilidad'!$B$6,IF(Z19&lt;=60%,'[10]Tabla probabilidad'!$B$7,IF(Z19&lt;=80%,'[10]Tabla probabilidad'!$B$8,IF(Z19&lt;=100%,'[10]Tabla probabilidad'!$B$9)))))</f>
        <v>0</v>
      </c>
      <c r="Z19" s="143" t="b">
        <f t="shared" si="4"/>
        <v>0</v>
      </c>
      <c r="AA19" s="259"/>
      <c r="AB19" s="259"/>
      <c r="AC19" s="143" t="b">
        <f t="shared" si="1"/>
        <v>0</v>
      </c>
      <c r="AD19" s="143" t="b">
        <f t="shared" si="5"/>
        <v>0</v>
      </c>
      <c r="AE19" s="259"/>
      <c r="AF19" s="259"/>
      <c r="AG19" s="252"/>
      <c r="AH19" s="248"/>
      <c r="AI19" s="248"/>
      <c r="AJ19" s="248"/>
      <c r="AK19" s="248"/>
      <c r="AL19" s="248"/>
      <c r="AM19" s="248"/>
      <c r="AN19" s="248"/>
    </row>
    <row r="20" spans="1:40" ht="54.75" customHeight="1" x14ac:dyDescent="0.25">
      <c r="A20" s="248">
        <v>3</v>
      </c>
      <c r="B20" s="250" t="s">
        <v>561</v>
      </c>
      <c r="C20" s="248" t="s">
        <v>232</v>
      </c>
      <c r="D20" s="260" t="s">
        <v>562</v>
      </c>
      <c r="E20" s="248" t="s">
        <v>563</v>
      </c>
      <c r="F20" s="248" t="s">
        <v>564</v>
      </c>
      <c r="G20" s="248" t="s">
        <v>44</v>
      </c>
      <c r="H20" s="248">
        <v>30</v>
      </c>
      <c r="I20" s="255" t="str">
        <f>IF(H20&lt;=2,'[10]Tabla probabilidad'!$B$5,IF(H20&lt;=24,'[10]Tabla probabilidad'!$B$6,IF(H20&lt;=500,'[10]Tabla probabilidad'!$B$7,IF(H20&lt;=5000,'[10]Tabla probabilidad'!$B$8,IF(H20&gt;5000,'[10]Tabla probabilidad'!$B$9)))))</f>
        <v>Media</v>
      </c>
      <c r="J20" s="256">
        <f>IF(H20&lt;=2,'[10]Tabla probabilidad'!$D$5,IF(H20&lt;=24,'[10]Tabla probabilidad'!$D$6,IF(H20&lt;=500,'[10]Tabla probabilidad'!$D$7,IF(H20&lt;=5000,'[10]Tabla probabilidad'!$D$8,IF(H20&gt;5000,'[10]Tabla probabilidad'!$D$9)))))</f>
        <v>0.6</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VLOOKUP((I20&amp;L20),[10]Hoja1!$B$4:$C$28,2,0)</f>
        <v>Moderado</v>
      </c>
      <c r="O20" s="141">
        <v>1</v>
      </c>
      <c r="P20" s="142" t="s">
        <v>565</v>
      </c>
      <c r="Q20" s="141" t="str">
        <f t="shared" si="0"/>
        <v>Impacto</v>
      </c>
      <c r="R20" s="141" t="s">
        <v>53</v>
      </c>
      <c r="S20" s="141" t="s">
        <v>56</v>
      </c>
      <c r="T20" s="143">
        <f>VLOOKUP(R20&amp;S20,[10]Hoja1!$Q$4:$R$9,2,0)</f>
        <v>0.3</v>
      </c>
      <c r="U20" s="141" t="s">
        <v>58</v>
      </c>
      <c r="V20" s="141" t="s">
        <v>61</v>
      </c>
      <c r="W20" s="141" t="s">
        <v>64</v>
      </c>
      <c r="X20" s="143" t="str">
        <f>IF(Q20="Probabilidad",($J$20*T20),IF(Q20="Impacto"," "))</f>
        <v xml:space="preserve"> </v>
      </c>
      <c r="Y20" s="143" t="str">
        <f>IF(Z20&lt;=20%,'[10]Tabla probabilidad'!$B$5,IF(Z20&lt;=40%,'[10]Tabla probabilidad'!$B$6,IF(Z20&lt;=60%,'[10]Tabla probabilidad'!$B$7,IF(Z20&lt;=80%,'[10]Tabla probabilidad'!$B$8,IF(Z20&lt;=100%,'[10]Tabla probabilidad'!$B$9)))))</f>
        <v>Media</v>
      </c>
      <c r="Z20" s="143">
        <f>IF(R20="Preventivo",($J$20-($J$20*T20)),IF(R20="Detectivo",($J$20-($J$20*T20)),IF(R20="Correctivo",($J$20))))</f>
        <v>0.6</v>
      </c>
      <c r="AA20" s="257" t="str">
        <f>IF(AB20&lt;=20%,'[10]Tabla probabilidad'!$B$5,IF(AB20&lt;=40%,'[10]Tabla probabilidad'!$B$6,IF(AB20&lt;=60%,'[10]Tabla probabilidad'!$B$7,IF(AB20&lt;=80%,'[10]Tabla probabilidad'!$B$8,IF(AB20&lt;=100%,'[10]Tabla probabilidad'!$B$9)))))</f>
        <v>Media</v>
      </c>
      <c r="AB20" s="257">
        <f>AVERAGE(Z20:Z24)</f>
        <v>0.6</v>
      </c>
      <c r="AC20" s="143" t="str">
        <f t="shared" si="1"/>
        <v>Leve</v>
      </c>
      <c r="AD20" s="143">
        <f>IF(Q20="Probabilidad",(($M$20-0)),IF(Q20="Impacto",($M$20-($M$20*T20))))</f>
        <v>0.14000000000000001</v>
      </c>
      <c r="AE20" s="257" t="str">
        <f>IF(AF20&lt;=20%,"Leve",IF(AF20&lt;=40%,"Menor",IF(AF20&lt;=60%,"Moderado",IF(AF20&lt;=80%,"Mayor",IF(AF20&lt;=100%,"Catastrófico")))))</f>
        <v>Leve</v>
      </c>
      <c r="AF20" s="257">
        <f>AVERAGE(AD20:AD24)</f>
        <v>0.14000000000000001</v>
      </c>
      <c r="AG20" s="250" t="str">
        <f>VLOOKUP(AA20&amp;AE20,[10]Hoja1!$B$4:$C$28,2,0)</f>
        <v>Moderado</v>
      </c>
      <c r="AH20" s="248" t="s">
        <v>206</v>
      </c>
      <c r="AI20" s="248"/>
      <c r="AJ20" s="248"/>
      <c r="AK20" s="248"/>
      <c r="AL20" s="248"/>
      <c r="AM20" s="248"/>
      <c r="AN20" s="248"/>
    </row>
    <row r="21" spans="1:40" ht="60.75" customHeight="1" x14ac:dyDescent="0.25">
      <c r="A21" s="248"/>
      <c r="B21" s="251"/>
      <c r="C21" s="248"/>
      <c r="D21" s="261"/>
      <c r="E21" s="248"/>
      <c r="F21" s="248"/>
      <c r="G21" s="248"/>
      <c r="H21" s="248"/>
      <c r="I21" s="255"/>
      <c r="J21" s="256"/>
      <c r="K21" s="248"/>
      <c r="L21" s="249"/>
      <c r="M21" s="249"/>
      <c r="N21" s="248"/>
      <c r="O21" s="141"/>
      <c r="P21" s="116"/>
      <c r="Q21" s="141"/>
      <c r="R21" s="141"/>
      <c r="S21" s="141"/>
      <c r="T21" s="143"/>
      <c r="U21" s="141"/>
      <c r="V21" s="141"/>
      <c r="W21" s="141"/>
      <c r="X21" s="143" t="b">
        <f t="shared" ref="X21:X24" si="7">IF(Q21="Probabilidad",($J$20*T21),IF(Q21="Impacto"," "))</f>
        <v>0</v>
      </c>
      <c r="Y21" s="143" t="b">
        <f>IF(Z21&lt;=20%,'[10]Tabla probabilidad'!$B$5,IF(Z21&lt;=40%,'[10]Tabla probabilidad'!$B$6,IF(Z21&lt;=60%,'[10]Tabla probabilidad'!$B$7,IF(Z21&lt;=80%,'[10]Tabla probabilidad'!$B$8,IF(Z21&lt;=100%,'[10]Tabla probabilidad'!$B$9)))))</f>
        <v>0</v>
      </c>
      <c r="Z21" s="143" t="b">
        <f t="shared" ref="Z21:Z24" si="8">IF(R21="Preventivo",($J$20-($J$20*T21)),IF(R21="Detectivo",($J$20-($J$20*T21)),IF(R21="Correctivo",($J$20))))</f>
        <v>0</v>
      </c>
      <c r="AA21" s="258"/>
      <c r="AB21" s="258"/>
      <c r="AC21" s="143" t="b">
        <f t="shared" si="1"/>
        <v>0</v>
      </c>
      <c r="AD21" s="143" t="b">
        <f t="shared" ref="AD21:AD24" si="9">IF(Q21="Probabilidad",(($M$20-0)),IF(Q21="Impacto",($M$20-($M$20*T21))))</f>
        <v>0</v>
      </c>
      <c r="AE21" s="258"/>
      <c r="AF21" s="258"/>
      <c r="AG21" s="251"/>
      <c r="AH21" s="248"/>
      <c r="AI21" s="248"/>
      <c r="AJ21" s="248"/>
      <c r="AK21" s="248"/>
      <c r="AL21" s="248"/>
      <c r="AM21" s="248"/>
      <c r="AN21" s="248"/>
    </row>
    <row r="22" spans="1:40" ht="69" customHeight="1" x14ac:dyDescent="0.25">
      <c r="A22" s="248"/>
      <c r="B22" s="251"/>
      <c r="C22" s="248"/>
      <c r="D22" s="261"/>
      <c r="E22" s="248"/>
      <c r="F22" s="248"/>
      <c r="G22" s="248"/>
      <c r="H22" s="248"/>
      <c r="I22" s="255"/>
      <c r="J22" s="256"/>
      <c r="K22" s="248"/>
      <c r="L22" s="249"/>
      <c r="M22" s="249"/>
      <c r="N22" s="248"/>
      <c r="O22" s="141"/>
      <c r="P22" s="116"/>
      <c r="Q22" s="141"/>
      <c r="R22" s="141"/>
      <c r="S22" s="141"/>
      <c r="T22" s="143"/>
      <c r="U22" s="141"/>
      <c r="V22" s="141"/>
      <c r="W22" s="141"/>
      <c r="X22" s="143" t="b">
        <f t="shared" si="7"/>
        <v>0</v>
      </c>
      <c r="Y22" s="143" t="b">
        <f>IF(Z22&lt;=20%,'[10]Tabla probabilidad'!$B$5,IF(Z22&lt;=40%,'[10]Tabla probabilidad'!$B$6,IF(Z22&lt;=60%,'[10]Tabla probabilidad'!$B$7,IF(Z22&lt;=80%,'[10]Tabla probabilidad'!$B$8,IF(Z22&lt;=100%,'[10]Tabla probabilidad'!$B$9)))))</f>
        <v>0</v>
      </c>
      <c r="Z22" s="143" t="b">
        <f t="shared" si="8"/>
        <v>0</v>
      </c>
      <c r="AA22" s="258"/>
      <c r="AB22" s="258"/>
      <c r="AC22" s="143" t="b">
        <f t="shared" si="1"/>
        <v>0</v>
      </c>
      <c r="AD22" s="143" t="b">
        <f t="shared" si="9"/>
        <v>0</v>
      </c>
      <c r="AE22" s="258"/>
      <c r="AF22" s="258"/>
      <c r="AG22" s="251"/>
      <c r="AH22" s="248"/>
      <c r="AI22" s="248"/>
      <c r="AJ22" s="248"/>
      <c r="AK22" s="248"/>
      <c r="AL22" s="248"/>
      <c r="AM22" s="248"/>
      <c r="AN22" s="248"/>
    </row>
    <row r="23" spans="1:40" ht="75.75" customHeight="1" x14ac:dyDescent="0.25">
      <c r="A23" s="248"/>
      <c r="B23" s="251"/>
      <c r="C23" s="248"/>
      <c r="D23" s="261"/>
      <c r="E23" s="248"/>
      <c r="F23" s="248"/>
      <c r="G23" s="248"/>
      <c r="H23" s="248"/>
      <c r="I23" s="255"/>
      <c r="J23" s="256"/>
      <c r="K23" s="248"/>
      <c r="L23" s="249"/>
      <c r="M23" s="249"/>
      <c r="N23" s="248"/>
      <c r="O23" s="141"/>
      <c r="P23" s="116"/>
      <c r="Q23" s="141"/>
      <c r="R23" s="141"/>
      <c r="S23" s="141"/>
      <c r="T23" s="143"/>
      <c r="U23" s="141"/>
      <c r="V23" s="141"/>
      <c r="W23" s="141"/>
      <c r="X23" s="143" t="b">
        <f t="shared" si="7"/>
        <v>0</v>
      </c>
      <c r="Y23" s="143" t="b">
        <f>IF(Z23&lt;=20%,'[10]Tabla probabilidad'!$B$5,IF(Z23&lt;=40%,'[10]Tabla probabilidad'!$B$6,IF(Z23&lt;=60%,'[10]Tabla probabilidad'!$B$7,IF(Z23&lt;=80%,'[10]Tabla probabilidad'!$B$8,IF(Z23&lt;=100%,'[10]Tabla probabilidad'!$B$9)))))</f>
        <v>0</v>
      </c>
      <c r="Z23" s="143" t="b">
        <f t="shared" si="8"/>
        <v>0</v>
      </c>
      <c r="AA23" s="258"/>
      <c r="AB23" s="258"/>
      <c r="AC23" s="143" t="b">
        <f t="shared" si="1"/>
        <v>0</v>
      </c>
      <c r="AD23" s="143" t="b">
        <f t="shared" si="9"/>
        <v>0</v>
      </c>
      <c r="AE23" s="258"/>
      <c r="AF23" s="258"/>
      <c r="AG23" s="251"/>
      <c r="AH23" s="248"/>
      <c r="AI23" s="248"/>
      <c r="AJ23" s="248"/>
      <c r="AK23" s="248"/>
      <c r="AL23" s="248"/>
      <c r="AM23" s="248"/>
      <c r="AN23" s="248"/>
    </row>
    <row r="24" spans="1:40" ht="139.5" customHeight="1" x14ac:dyDescent="0.25">
      <c r="A24" s="248"/>
      <c r="B24" s="252"/>
      <c r="C24" s="248"/>
      <c r="D24" s="262"/>
      <c r="E24" s="248"/>
      <c r="F24" s="248"/>
      <c r="G24" s="248"/>
      <c r="H24" s="248"/>
      <c r="I24" s="255"/>
      <c r="J24" s="256"/>
      <c r="K24" s="248"/>
      <c r="L24" s="249"/>
      <c r="M24" s="249"/>
      <c r="N24" s="248"/>
      <c r="O24" s="141"/>
      <c r="P24" s="128"/>
      <c r="Q24" s="141"/>
      <c r="R24" s="141"/>
      <c r="S24" s="141"/>
      <c r="T24" s="143"/>
      <c r="U24" s="141"/>
      <c r="V24" s="141"/>
      <c r="W24" s="141"/>
      <c r="X24" s="143" t="b">
        <f t="shared" si="7"/>
        <v>0</v>
      </c>
      <c r="Y24" s="143" t="b">
        <f>IF(Z24&lt;=20%,'[10]Tabla probabilidad'!$B$5,IF(Z24&lt;=40%,'[10]Tabla probabilidad'!$B$6,IF(Z24&lt;=60%,'[10]Tabla probabilidad'!$B$7,IF(Z24&lt;=80%,'[10]Tabla probabilidad'!$B$8,IF(Z24&lt;=100%,'[10]Tabla probabilidad'!$B$9)))))</f>
        <v>0</v>
      </c>
      <c r="Z24" s="143" t="b">
        <f t="shared" si="8"/>
        <v>0</v>
      </c>
      <c r="AA24" s="259"/>
      <c r="AB24" s="259"/>
      <c r="AC24" s="143" t="b">
        <f t="shared" si="1"/>
        <v>0</v>
      </c>
      <c r="AD24" s="143" t="b">
        <f t="shared" si="9"/>
        <v>0</v>
      </c>
      <c r="AE24" s="259"/>
      <c r="AF24" s="259"/>
      <c r="AG24" s="252"/>
      <c r="AH24" s="248"/>
      <c r="AI24" s="248"/>
      <c r="AJ24" s="248"/>
      <c r="AK24" s="248"/>
      <c r="AL24" s="248"/>
      <c r="AM24" s="248"/>
      <c r="AN24" s="248"/>
    </row>
    <row r="25" spans="1:40" ht="65.25" customHeight="1" x14ac:dyDescent="0.25">
      <c r="A25" s="250">
        <v>4</v>
      </c>
      <c r="B25" s="250" t="s">
        <v>566</v>
      </c>
      <c r="C25" s="248" t="s">
        <v>222</v>
      </c>
      <c r="D25" s="254" t="s">
        <v>567</v>
      </c>
      <c r="E25" s="250" t="s">
        <v>550</v>
      </c>
      <c r="F25" s="250" t="s">
        <v>568</v>
      </c>
      <c r="G25" s="248" t="s">
        <v>41</v>
      </c>
      <c r="H25" s="248">
        <v>10</v>
      </c>
      <c r="I25" s="255" t="str">
        <f>IF(H25&lt;=2,'[10]Tabla probabilidad'!$B$5,IF(H25&lt;=24,'[10]Tabla probabilidad'!$B$6,IF(H25&lt;=500,'[10]Tabla probabilidad'!$B$7,IF(H25&lt;=5000,'[10]Tabla probabilidad'!$B$8,IF(H25&gt;5000,'[10]Tabla probabilidad'!$B$9)))))</f>
        <v>Baja</v>
      </c>
      <c r="J25" s="256">
        <f>IF(H25&lt;=2,'[10]Tabla probabilidad'!$D$5,IF(H25&lt;=24,'[10]Tabla probabilidad'!$D$6,IF(H25&lt;=500,'[10]Tabla probabilidad'!$D$7,IF(H25&lt;=5000,'[10]Tabla probabilidad'!$D$8,IF(H25&gt;5000,'[10]Tabla probabilidad'!$D$9)))))</f>
        <v>0.4</v>
      </c>
      <c r="K25" s="248" t="s">
        <v>212</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VLOOKUP((I25&amp;L25),[10]Hoja1!$B$4:$C$28,2,0)</f>
        <v>Bajo</v>
      </c>
      <c r="O25" s="141">
        <v>1</v>
      </c>
      <c r="P25" s="116" t="s">
        <v>569</v>
      </c>
      <c r="Q25" s="141" t="str">
        <f t="shared" si="0"/>
        <v>Probabilidad</v>
      </c>
      <c r="R25" s="141" t="s">
        <v>51</v>
      </c>
      <c r="S25" s="141" t="s">
        <v>56</v>
      </c>
      <c r="T25" s="143">
        <f>VLOOKUP(R25&amp;S25,[10]Hoja1!$Q$4:$R$9,2,0)</f>
        <v>0.45</v>
      </c>
      <c r="U25" s="141" t="s">
        <v>58</v>
      </c>
      <c r="V25" s="141" t="s">
        <v>61</v>
      </c>
      <c r="W25" s="141" t="s">
        <v>64</v>
      </c>
      <c r="X25" s="143">
        <f>IF(Q25="Probabilidad",($J$25*T25),IF(Q25="Impacto"," "))</f>
        <v>0.18000000000000002</v>
      </c>
      <c r="Y25" s="143" t="str">
        <f>IF(Z25&lt;=20%,'[10]Tabla probabilidad'!$B$5,IF(Z25&lt;=40%,'[10]Tabla probabilidad'!$B$6,IF(Z25&lt;=60%,'[10]Tabla probabilidad'!$B$7,IF(Z25&lt;=80%,'[10]Tabla probabilidad'!$B$8,IF(Z25&lt;=100%,'[10]Tabla probabilidad'!$B$9)))))</f>
        <v>Baja</v>
      </c>
      <c r="Z25" s="143">
        <f>IF(R25="Preventivo",($J$25-($J$25*T25)),IF(R25="Detectivo",($J$25-($J$25*T25)),IF(R25="Correctivo",($J$25))))</f>
        <v>0.22</v>
      </c>
      <c r="AA25" s="257" t="str">
        <f>IF(AB25&lt;=20%,'[10]Tabla probabilidad'!$B$5,IF(AB25&lt;=40%,'[10]Tabla probabilidad'!$B$6,IF(AB25&lt;=60%,'[10]Tabla probabilidad'!$B$7,IF(AB25&lt;=80%,'[10]Tabla probabilidad'!$B$8,IF(AB25&lt;=100%,'[10]Tabla probabilidad'!$B$9)))))</f>
        <v>Baja</v>
      </c>
      <c r="AB25" s="257">
        <f>AVERAGE(Z25:Z29)</f>
        <v>0.22</v>
      </c>
      <c r="AC25" s="143" t="str">
        <f t="shared" si="1"/>
        <v>Leve</v>
      </c>
      <c r="AD25" s="143">
        <f>IF(Q25="Probabilidad",(($M$25-0)),IF(Q25="Impacto",($M$25-($M$25*T25))))</f>
        <v>0.2</v>
      </c>
      <c r="AE25" s="257" t="str">
        <f>IF(AF25&lt;=20%,"Leve",IF(AF25&lt;=40%,"Menor",IF(AF25&lt;=60%,"Moderado",IF(AF25&lt;=80%,"Mayor",IF(AF25&lt;=100%,"Catastrófico")))))</f>
        <v>Leve</v>
      </c>
      <c r="AF25" s="257">
        <f>AVERAGE(AD25:AD29)</f>
        <v>0.2</v>
      </c>
      <c r="AG25" s="250" t="str">
        <f>VLOOKUP(AA25&amp;AE25,[10]Hoja1!$B$4:$C$28,2,0)</f>
        <v>Bajo</v>
      </c>
      <c r="AH25" s="248" t="s">
        <v>206</v>
      </c>
      <c r="AI25" s="248"/>
      <c r="AJ25" s="248"/>
      <c r="AK25" s="248"/>
      <c r="AL25" s="248"/>
      <c r="AM25" s="248"/>
      <c r="AN25" s="248"/>
    </row>
    <row r="26" spans="1:40" ht="62.25" customHeight="1" x14ac:dyDescent="0.25">
      <c r="A26" s="251"/>
      <c r="B26" s="251"/>
      <c r="C26" s="248"/>
      <c r="D26" s="254"/>
      <c r="E26" s="251"/>
      <c r="F26" s="251"/>
      <c r="G26" s="248"/>
      <c r="H26" s="248"/>
      <c r="I26" s="255"/>
      <c r="J26" s="256"/>
      <c r="K26" s="248"/>
      <c r="L26" s="249"/>
      <c r="M26" s="249"/>
      <c r="N26" s="248"/>
      <c r="O26" s="141"/>
      <c r="P26" s="116"/>
      <c r="Q26" s="141"/>
      <c r="R26" s="141"/>
      <c r="S26" s="141"/>
      <c r="T26" s="143"/>
      <c r="U26" s="141"/>
      <c r="V26" s="141"/>
      <c r="W26" s="141"/>
      <c r="X26" s="143" t="b">
        <f t="shared" ref="X26:X29" si="10">IF(Q26="Probabilidad",($J$25*T26),IF(Q26="Impacto"," "))</f>
        <v>0</v>
      </c>
      <c r="Y26" s="143" t="b">
        <f>IF(Z26&lt;=20%,'[10]Tabla probabilidad'!$B$5,IF(Z26&lt;=40%,'[10]Tabla probabilidad'!$B$6,IF(Z26&lt;=60%,'[10]Tabla probabilidad'!$B$7,IF(Z26&lt;=80%,'[10]Tabla probabilidad'!$B$8,IF(Z26&lt;=100%,'[10]Tabla probabilidad'!$B$9)))))</f>
        <v>0</v>
      </c>
      <c r="Z26" s="143" t="b">
        <f t="shared" ref="Z26:Z29" si="11">IF(R26="Preventivo",($J$25-($J$25*T26)),IF(R26="Detectivo",($J$25-($J$25*T26)),IF(R26="Correctivo",($J$25))))</f>
        <v>0</v>
      </c>
      <c r="AA26" s="258"/>
      <c r="AB26" s="258"/>
      <c r="AC26" s="143" t="b">
        <f t="shared" si="1"/>
        <v>0</v>
      </c>
      <c r="AD26" s="143" t="b">
        <f t="shared" ref="AD26:AD29" si="12">IF(Q26="Probabilidad",(($M$25-0)),IF(Q26="Impacto",($M$25-($M$25*T26))))</f>
        <v>0</v>
      </c>
      <c r="AE26" s="258"/>
      <c r="AF26" s="258"/>
      <c r="AG26" s="251"/>
      <c r="AH26" s="248"/>
      <c r="AI26" s="248"/>
      <c r="AJ26" s="248"/>
      <c r="AK26" s="248"/>
      <c r="AL26" s="248"/>
      <c r="AM26" s="248"/>
      <c r="AN26" s="248"/>
    </row>
    <row r="27" spans="1:40" ht="61.5" customHeight="1" x14ac:dyDescent="0.25">
      <c r="A27" s="251"/>
      <c r="B27" s="251"/>
      <c r="C27" s="248"/>
      <c r="D27" s="254"/>
      <c r="E27" s="251"/>
      <c r="F27" s="251"/>
      <c r="G27" s="248"/>
      <c r="H27" s="248"/>
      <c r="I27" s="255"/>
      <c r="J27" s="256"/>
      <c r="K27" s="248"/>
      <c r="L27" s="249"/>
      <c r="M27" s="249"/>
      <c r="N27" s="248"/>
      <c r="O27" s="141"/>
      <c r="P27" s="116"/>
      <c r="Q27" s="141"/>
      <c r="R27" s="141"/>
      <c r="S27" s="141"/>
      <c r="T27" s="143"/>
      <c r="U27" s="141"/>
      <c r="V27" s="141"/>
      <c r="W27" s="141"/>
      <c r="X27" s="143" t="b">
        <f t="shared" si="10"/>
        <v>0</v>
      </c>
      <c r="Y27" s="143" t="b">
        <f>IF(Z27&lt;=20%,'[10]Tabla probabilidad'!$B$5,IF(Z27&lt;=40%,'[10]Tabla probabilidad'!$B$6,IF(Z27&lt;=60%,'[10]Tabla probabilidad'!$B$7,IF(Z27&lt;=80%,'[10]Tabla probabilidad'!$B$8,IF(Z27&lt;=100%,'[10]Tabla probabilidad'!$B$9)))))</f>
        <v>0</v>
      </c>
      <c r="Z27" s="143" t="b">
        <f t="shared" si="11"/>
        <v>0</v>
      </c>
      <c r="AA27" s="258"/>
      <c r="AB27" s="258"/>
      <c r="AC27" s="143" t="b">
        <f t="shared" si="1"/>
        <v>0</v>
      </c>
      <c r="AD27" s="143" t="b">
        <f t="shared" si="12"/>
        <v>0</v>
      </c>
      <c r="AE27" s="258"/>
      <c r="AF27" s="258"/>
      <c r="AG27" s="251"/>
      <c r="AH27" s="248"/>
      <c r="AI27" s="248"/>
      <c r="AJ27" s="248"/>
      <c r="AK27" s="248"/>
      <c r="AL27" s="248"/>
      <c r="AM27" s="248"/>
      <c r="AN27" s="248"/>
    </row>
    <row r="28" spans="1:40" ht="73.5" customHeight="1" x14ac:dyDescent="0.25">
      <c r="A28" s="251"/>
      <c r="B28" s="251"/>
      <c r="C28" s="248"/>
      <c r="D28" s="254"/>
      <c r="E28" s="251"/>
      <c r="F28" s="251"/>
      <c r="G28" s="248"/>
      <c r="H28" s="248"/>
      <c r="I28" s="255"/>
      <c r="J28" s="256"/>
      <c r="K28" s="248"/>
      <c r="L28" s="249"/>
      <c r="M28" s="249"/>
      <c r="N28" s="248"/>
      <c r="O28" s="141"/>
      <c r="P28" s="116"/>
      <c r="Q28" s="141"/>
      <c r="R28" s="141"/>
      <c r="S28" s="141"/>
      <c r="T28" s="143"/>
      <c r="U28" s="141"/>
      <c r="V28" s="141"/>
      <c r="W28" s="141"/>
      <c r="X28" s="143" t="b">
        <f t="shared" si="10"/>
        <v>0</v>
      </c>
      <c r="Y28" s="143" t="b">
        <f>IF(Z28&lt;=20%,'[10]Tabla probabilidad'!$B$5,IF(Z28&lt;=40%,'[10]Tabla probabilidad'!$B$6,IF(Z28&lt;=60%,'[10]Tabla probabilidad'!$B$7,IF(Z28&lt;=80%,'[10]Tabla probabilidad'!$B$8,IF(Z28&lt;=100%,'[10]Tabla probabilidad'!$B$9)))))</f>
        <v>0</v>
      </c>
      <c r="Z28" s="143" t="b">
        <f t="shared" si="11"/>
        <v>0</v>
      </c>
      <c r="AA28" s="258"/>
      <c r="AB28" s="258"/>
      <c r="AC28" s="143" t="b">
        <f t="shared" si="1"/>
        <v>0</v>
      </c>
      <c r="AD28" s="143" t="b">
        <f t="shared" si="12"/>
        <v>0</v>
      </c>
      <c r="AE28" s="258"/>
      <c r="AF28" s="258"/>
      <c r="AG28" s="251"/>
      <c r="AH28" s="248"/>
      <c r="AI28" s="248"/>
      <c r="AJ28" s="248"/>
      <c r="AK28" s="248"/>
      <c r="AL28" s="248"/>
      <c r="AM28" s="248"/>
      <c r="AN28" s="248"/>
    </row>
    <row r="29" spans="1:40" ht="108" customHeight="1" x14ac:dyDescent="0.25">
      <c r="A29" s="252"/>
      <c r="B29" s="252"/>
      <c r="C29" s="248"/>
      <c r="D29" s="254"/>
      <c r="E29" s="252"/>
      <c r="F29" s="252"/>
      <c r="G29" s="248"/>
      <c r="H29" s="248"/>
      <c r="I29" s="255"/>
      <c r="J29" s="256"/>
      <c r="K29" s="248"/>
      <c r="L29" s="249"/>
      <c r="M29" s="249"/>
      <c r="N29" s="248"/>
      <c r="O29" s="141"/>
      <c r="P29" s="116"/>
      <c r="Q29" s="141"/>
      <c r="R29" s="141"/>
      <c r="S29" s="141"/>
      <c r="T29" s="143"/>
      <c r="U29" s="141"/>
      <c r="V29" s="141"/>
      <c r="W29" s="141"/>
      <c r="X29" s="143" t="b">
        <f t="shared" si="10"/>
        <v>0</v>
      </c>
      <c r="Y29" s="143" t="b">
        <f>IF(Z29&lt;=20%,'[10]Tabla probabilidad'!$B$5,IF(Z29&lt;=40%,'[10]Tabla probabilidad'!$B$6,IF(Z29&lt;=60%,'[10]Tabla probabilidad'!$B$7,IF(Z29&lt;=80%,'[10]Tabla probabilidad'!$B$8,IF(Z29&lt;=100%,'[10]Tabla probabilidad'!$B$9)))))</f>
        <v>0</v>
      </c>
      <c r="Z29" s="143" t="b">
        <f t="shared" si="11"/>
        <v>0</v>
      </c>
      <c r="AA29" s="259"/>
      <c r="AB29" s="259"/>
      <c r="AC29" s="143" t="b">
        <f t="shared" si="1"/>
        <v>0</v>
      </c>
      <c r="AD29" s="143" t="b">
        <f t="shared" si="12"/>
        <v>0</v>
      </c>
      <c r="AE29" s="259"/>
      <c r="AF29" s="259"/>
      <c r="AG29" s="252"/>
      <c r="AH29" s="248"/>
      <c r="AI29" s="248"/>
      <c r="AJ29" s="248"/>
      <c r="AK29" s="248"/>
      <c r="AL29" s="248"/>
      <c r="AM29" s="248"/>
      <c r="AN29" s="248"/>
    </row>
    <row r="30" spans="1:40" ht="98.25" customHeight="1" x14ac:dyDescent="0.25">
      <c r="A30" s="250">
        <v>5</v>
      </c>
      <c r="B30" s="250" t="s">
        <v>570</v>
      </c>
      <c r="C30" s="248" t="s">
        <v>232</v>
      </c>
      <c r="D30" s="254" t="s">
        <v>571</v>
      </c>
      <c r="E30" s="250" t="s">
        <v>572</v>
      </c>
      <c r="F30" s="250" t="s">
        <v>573</v>
      </c>
      <c r="G30" s="248" t="s">
        <v>41</v>
      </c>
      <c r="H30" s="248">
        <v>20</v>
      </c>
      <c r="I30" s="255" t="str">
        <f>IF(H30&lt;=2,'[10]Tabla probabilidad'!$B$5,IF(H30&lt;=24,'[10]Tabla probabilidad'!$B$6,IF(H30&lt;=500,'[10]Tabla probabilidad'!$B$7,IF(H30&lt;=5000,'[10]Tabla probabilidad'!$B$8,IF(H30&gt;5000,'[10]Tabla probabilidad'!$B$9)))))</f>
        <v>Baja</v>
      </c>
      <c r="J30" s="256">
        <f>IF(H30&lt;=2,'[10]Tabla probabilidad'!$D$5,IF(H30&lt;=24,'[10]Tabla probabilidad'!$D$6,IF(H30&lt;=500,'[10]Tabla probabilidad'!$D$7,IF(H30&lt;=5000,'[10]Tabla probabilidad'!$D$8,IF(H30&gt;5000,'[10]Tabla probabilidad'!$D$9)))))</f>
        <v>0.4</v>
      </c>
      <c r="K30" s="248" t="s">
        <v>227</v>
      </c>
      <c r="L30" s="2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2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248" t="str">
        <f>VLOOKUP((I30&amp;L30),[10]Hoja1!$B$4:$C$28,2,0)</f>
        <v>Bajo</v>
      </c>
      <c r="O30" s="141">
        <v>1</v>
      </c>
      <c r="P30" s="116" t="s">
        <v>574</v>
      </c>
      <c r="Q30" s="141" t="str">
        <f t="shared" ref="Q30:Q32" si="13">IF(R30="Preventivo","Probabilidad",IF(R30="Detectivo","Probabilidad", IF(R30="Correctivo","Impacto")))</f>
        <v>Probabilidad</v>
      </c>
      <c r="R30" s="141" t="s">
        <v>51</v>
      </c>
      <c r="S30" s="141" t="s">
        <v>56</v>
      </c>
      <c r="T30" s="143">
        <f>VLOOKUP(R30&amp;S30,[10]Hoja1!$Q$4:$R$9,2,0)</f>
        <v>0.45</v>
      </c>
      <c r="U30" s="141" t="s">
        <v>58</v>
      </c>
      <c r="V30" s="141" t="s">
        <v>61</v>
      </c>
      <c r="W30" s="141" t="s">
        <v>65</v>
      </c>
      <c r="X30" s="143">
        <f>IF(Q30="Probabilidad",($J$30*T30),IF(Q30="Impacto"," "))</f>
        <v>0.18000000000000002</v>
      </c>
      <c r="Y30" s="143" t="str">
        <f>IF(Z30&lt;=20%,'[10]Tabla probabilidad'!$B$5,IF(Z30&lt;=40%,'[10]Tabla probabilidad'!$B$6,IF(Z30&lt;=60%,'[10]Tabla probabilidad'!$B$7,IF(Z30&lt;=80%,'[10]Tabla probabilidad'!$B$8,IF(Z30&lt;=100%,'[10]Tabla probabilidad'!$B$9)))))</f>
        <v>Baja</v>
      </c>
      <c r="Z30" s="143">
        <f>IF(R30="Preventivo",($J$30-($J$30*T30)),IF(R30="Detectivo",($J$30-($J$30*T30)),IF(R30="Correctivo",($J$30))))</f>
        <v>0.22</v>
      </c>
      <c r="AA30" s="257" t="str">
        <f>IF(AB30&lt;=20%,'[10]Tabla probabilidad'!$B$5,IF(AB30&lt;=40%,'[10]Tabla probabilidad'!$B$6,IF(AB30&lt;=60%,'[10]Tabla probabilidad'!$B$7,IF(AB30&lt;=80%,'[10]Tabla probabilidad'!$B$8,IF(AB30&lt;=100%,'[10]Tabla probabilidad'!$B$9)))))</f>
        <v>Baja</v>
      </c>
      <c r="AB30" s="257">
        <f>AVERAGE(Z30:Z34)</f>
        <v>0.22</v>
      </c>
      <c r="AC30" s="143" t="str">
        <f t="shared" si="1"/>
        <v>Leve</v>
      </c>
      <c r="AD30" s="143">
        <f>IF(Q30="Probabilidad",(($M$30-0)),IF(Q30="Impacto",($M$30-($M$30*T30))))</f>
        <v>0.2</v>
      </c>
      <c r="AE30" s="257" t="str">
        <f>IF(AF30&lt;=20%,"Leve",IF(AF30&lt;=40%,"Menor",IF(AF30&lt;=60%,"Moderado",IF(AF30&lt;=80%,"Mayor",IF(AF30&lt;=100%,"Catastrófico")))))</f>
        <v>Leve</v>
      </c>
      <c r="AF30" s="257">
        <f>AVERAGE(AD30:AD34)</f>
        <v>0.20000000000000004</v>
      </c>
      <c r="AG30" s="250" t="str">
        <f>VLOOKUP(AA30&amp;AE30,[10]Hoja1!$B$4:$C$28,2,0)</f>
        <v>Bajo</v>
      </c>
      <c r="AH30" s="248" t="s">
        <v>206</v>
      </c>
      <c r="AI30" s="248"/>
      <c r="AJ30" s="248"/>
      <c r="AK30" s="248"/>
      <c r="AL30" s="248"/>
      <c r="AM30" s="248"/>
      <c r="AN30" s="248"/>
    </row>
    <row r="31" spans="1:40" ht="91.5" customHeight="1" x14ac:dyDescent="0.25">
      <c r="A31" s="251"/>
      <c r="B31" s="251"/>
      <c r="C31" s="248"/>
      <c r="D31" s="254"/>
      <c r="E31" s="251"/>
      <c r="F31" s="251"/>
      <c r="G31" s="248"/>
      <c r="H31" s="248"/>
      <c r="I31" s="255"/>
      <c r="J31" s="256"/>
      <c r="K31" s="248"/>
      <c r="L31" s="249"/>
      <c r="M31" s="249"/>
      <c r="N31" s="248"/>
      <c r="O31" s="141">
        <v>2</v>
      </c>
      <c r="P31" s="120" t="s">
        <v>575</v>
      </c>
      <c r="Q31" s="141" t="str">
        <f t="shared" si="13"/>
        <v>Probabilidad</v>
      </c>
      <c r="R31" s="141" t="s">
        <v>51</v>
      </c>
      <c r="S31" s="141" t="s">
        <v>56</v>
      </c>
      <c r="T31" s="143">
        <f>VLOOKUP(R31&amp;S31,[10]Hoja1!$Q$4:$R$9,2,0)</f>
        <v>0.45</v>
      </c>
      <c r="U31" s="141" t="s">
        <v>58</v>
      </c>
      <c r="V31" s="141" t="s">
        <v>61</v>
      </c>
      <c r="W31" s="141" t="s">
        <v>64</v>
      </c>
      <c r="X31" s="143">
        <f t="shared" ref="X31:X34" si="14">IF(Q31="Probabilidad",($J$30*T31),IF(Q31="Impacto"," "))</f>
        <v>0.18000000000000002</v>
      </c>
      <c r="Y31" s="143" t="str">
        <f>IF(Z31&lt;=20%,'[10]Tabla probabilidad'!$B$5,IF(Z31&lt;=40%,'[10]Tabla probabilidad'!$B$6,IF(Z31&lt;=60%,'[10]Tabla probabilidad'!$B$7,IF(Z31&lt;=80%,'[10]Tabla probabilidad'!$B$8,IF(Z31&lt;=100%,'[10]Tabla probabilidad'!$B$9)))))</f>
        <v>Baja</v>
      </c>
      <c r="Z31" s="143">
        <f t="shared" ref="Z31:Z34" si="15">IF(R31="Preventivo",($J$30-($J$30*T31)),IF(R31="Detectivo",($J$30-($J$30*T31)),IF(R31="Correctivo",($J$30))))</f>
        <v>0.22</v>
      </c>
      <c r="AA31" s="258"/>
      <c r="AB31" s="258"/>
      <c r="AC31" s="143" t="str">
        <f t="shared" si="1"/>
        <v>Leve</v>
      </c>
      <c r="AD31" s="143">
        <f t="shared" ref="AD31:AD34" si="16">IF(Q31="Probabilidad",(($M$30-0)),IF(Q31="Impacto",($M$30-($M$30*T31))))</f>
        <v>0.2</v>
      </c>
      <c r="AE31" s="258"/>
      <c r="AF31" s="258"/>
      <c r="AG31" s="251"/>
      <c r="AH31" s="248"/>
      <c r="AI31" s="248"/>
      <c r="AJ31" s="248"/>
      <c r="AK31" s="248"/>
      <c r="AL31" s="248"/>
      <c r="AM31" s="248"/>
      <c r="AN31" s="248"/>
    </row>
    <row r="32" spans="1:40" ht="78" customHeight="1" x14ac:dyDescent="0.25">
      <c r="A32" s="251"/>
      <c r="B32" s="251"/>
      <c r="C32" s="248"/>
      <c r="D32" s="254"/>
      <c r="E32" s="251"/>
      <c r="F32" s="251"/>
      <c r="G32" s="248"/>
      <c r="H32" s="248"/>
      <c r="I32" s="255"/>
      <c r="J32" s="256"/>
      <c r="K32" s="248"/>
      <c r="L32" s="249"/>
      <c r="M32" s="249"/>
      <c r="N32" s="248"/>
      <c r="O32" s="141">
        <v>3</v>
      </c>
      <c r="P32" s="116" t="s">
        <v>576</v>
      </c>
      <c r="Q32" s="141" t="str">
        <f t="shared" si="13"/>
        <v>Probabilidad</v>
      </c>
      <c r="R32" s="141" t="s">
        <v>51</v>
      </c>
      <c r="S32" s="141" t="s">
        <v>56</v>
      </c>
      <c r="T32" s="143">
        <f>VLOOKUP(R32&amp;S32,[10]Hoja1!$Q$4:$R$9,2,0)</f>
        <v>0.45</v>
      </c>
      <c r="U32" s="141" t="s">
        <v>58</v>
      </c>
      <c r="V32" s="141" t="s">
        <v>61</v>
      </c>
      <c r="W32" s="141" t="s">
        <v>65</v>
      </c>
      <c r="X32" s="143">
        <f t="shared" si="14"/>
        <v>0.18000000000000002</v>
      </c>
      <c r="Y32" s="143" t="str">
        <f>IF(Z32&lt;=20%,'[10]Tabla probabilidad'!$B$5,IF(Z32&lt;=40%,'[10]Tabla probabilidad'!$B$6,IF(Z32&lt;=60%,'[10]Tabla probabilidad'!$B$7,IF(Z32&lt;=80%,'[10]Tabla probabilidad'!$B$8,IF(Z32&lt;=100%,'[10]Tabla probabilidad'!$B$9)))))</f>
        <v>Baja</v>
      </c>
      <c r="Z32" s="143">
        <f t="shared" si="15"/>
        <v>0.22</v>
      </c>
      <c r="AA32" s="258"/>
      <c r="AB32" s="258"/>
      <c r="AC32" s="143" t="str">
        <f t="shared" si="1"/>
        <v>Leve</v>
      </c>
      <c r="AD32" s="143">
        <f t="shared" si="16"/>
        <v>0.2</v>
      </c>
      <c r="AE32" s="258"/>
      <c r="AF32" s="258"/>
      <c r="AG32" s="251"/>
      <c r="AH32" s="248"/>
      <c r="AI32" s="248"/>
      <c r="AJ32" s="248"/>
      <c r="AK32" s="248"/>
      <c r="AL32" s="248"/>
      <c r="AM32" s="248"/>
      <c r="AN32" s="248"/>
    </row>
    <row r="33" spans="1:40" ht="113.25" customHeight="1" x14ac:dyDescent="0.25">
      <c r="A33" s="251"/>
      <c r="B33" s="251"/>
      <c r="C33" s="248"/>
      <c r="D33" s="254"/>
      <c r="E33" s="251"/>
      <c r="F33" s="251"/>
      <c r="G33" s="248"/>
      <c r="H33" s="248"/>
      <c r="I33" s="255"/>
      <c r="J33" s="256"/>
      <c r="K33" s="248"/>
      <c r="L33" s="249"/>
      <c r="M33" s="249"/>
      <c r="N33" s="248"/>
      <c r="O33" s="141"/>
      <c r="P33" s="116"/>
      <c r="Q33" s="141"/>
      <c r="R33" s="141"/>
      <c r="S33" s="141"/>
      <c r="T33" s="143"/>
      <c r="U33" s="141"/>
      <c r="V33" s="141"/>
      <c r="W33" s="141"/>
      <c r="X33" s="143" t="b">
        <f t="shared" si="14"/>
        <v>0</v>
      </c>
      <c r="Y33" s="143" t="b">
        <f>IF(Z33&lt;=20%,'[10]Tabla probabilidad'!$B$5,IF(Z33&lt;=40%,'[10]Tabla probabilidad'!$B$6,IF(Z33&lt;=60%,'[10]Tabla probabilidad'!$B$7,IF(Z33&lt;=80%,'[10]Tabla probabilidad'!$B$8,IF(Z33&lt;=100%,'[10]Tabla probabilidad'!$B$9)))))</f>
        <v>0</v>
      </c>
      <c r="Z33" s="143" t="b">
        <f t="shared" si="15"/>
        <v>0</v>
      </c>
      <c r="AA33" s="258"/>
      <c r="AB33" s="258"/>
      <c r="AC33" s="143" t="b">
        <f t="shared" si="1"/>
        <v>0</v>
      </c>
      <c r="AD33" s="143" t="b">
        <f t="shared" si="16"/>
        <v>0</v>
      </c>
      <c r="AE33" s="258"/>
      <c r="AF33" s="258"/>
      <c r="AG33" s="251"/>
      <c r="AH33" s="248"/>
      <c r="AI33" s="248"/>
      <c r="AJ33" s="248"/>
      <c r="AK33" s="248"/>
      <c r="AL33" s="248"/>
      <c r="AM33" s="248"/>
      <c r="AN33" s="248"/>
    </row>
    <row r="34" spans="1:40" ht="121.5" customHeight="1" x14ac:dyDescent="0.25">
      <c r="A34" s="252"/>
      <c r="B34" s="252"/>
      <c r="C34" s="248"/>
      <c r="D34" s="254"/>
      <c r="E34" s="252"/>
      <c r="F34" s="252"/>
      <c r="G34" s="248"/>
      <c r="H34" s="248"/>
      <c r="I34" s="255"/>
      <c r="J34" s="256"/>
      <c r="K34" s="248"/>
      <c r="L34" s="249"/>
      <c r="M34" s="249"/>
      <c r="N34" s="248"/>
      <c r="O34" s="141"/>
      <c r="P34" s="116"/>
      <c r="Q34" s="141"/>
      <c r="R34" s="141"/>
      <c r="S34" s="141"/>
      <c r="T34" s="143"/>
      <c r="U34" s="141"/>
      <c r="V34" s="141"/>
      <c r="W34" s="141"/>
      <c r="X34" s="143" t="b">
        <f t="shared" si="14"/>
        <v>0</v>
      </c>
      <c r="Y34" s="143" t="b">
        <f>IF(Z34&lt;=20%,'[10]Tabla probabilidad'!$B$5,IF(Z34&lt;=40%,'[10]Tabla probabilidad'!$B$6,IF(Z34&lt;=60%,'[10]Tabla probabilidad'!$B$7,IF(Z34&lt;=80%,'[10]Tabla probabilidad'!$B$8,IF(Z34&lt;=100%,'[10]Tabla probabilidad'!$B$9)))))</f>
        <v>0</v>
      </c>
      <c r="Z34" s="143" t="b">
        <f t="shared" si="15"/>
        <v>0</v>
      </c>
      <c r="AA34" s="259"/>
      <c r="AB34" s="259"/>
      <c r="AC34" s="143" t="b">
        <f t="shared" si="1"/>
        <v>0</v>
      </c>
      <c r="AD34" s="143" t="b">
        <f t="shared" si="16"/>
        <v>0</v>
      </c>
      <c r="AE34" s="259"/>
      <c r="AF34" s="259"/>
      <c r="AG34" s="252"/>
      <c r="AH34" s="248"/>
      <c r="AI34" s="248"/>
      <c r="AJ34" s="248"/>
      <c r="AK34" s="248"/>
      <c r="AL34" s="248"/>
      <c r="AM34" s="248"/>
      <c r="AN34" s="248"/>
    </row>
    <row r="35" spans="1:40" ht="42.75" customHeight="1" x14ac:dyDescent="0.25"/>
  </sheetData>
  <mergeCells count="176">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AL15:AL19"/>
    <mergeCell ref="AM15:AM19"/>
    <mergeCell ref="AN15:AN19"/>
    <mergeCell ref="AA15:AA19"/>
    <mergeCell ref="AB15:AB19"/>
    <mergeCell ref="AE15:AE19"/>
    <mergeCell ref="AF15:AF19"/>
    <mergeCell ref="AG15:AG19"/>
    <mergeCell ref="AH15:AH19"/>
    <mergeCell ref="B20:B24"/>
    <mergeCell ref="C20:C24"/>
    <mergeCell ref="D20:D24"/>
    <mergeCell ref="E20:E24"/>
    <mergeCell ref="F20:F24"/>
    <mergeCell ref="AI15:AI19"/>
    <mergeCell ref="AJ15:AJ19"/>
    <mergeCell ref="AK15:AK19"/>
    <mergeCell ref="I15:I19"/>
    <mergeCell ref="J15:J19"/>
    <mergeCell ref="K15:K19"/>
    <mergeCell ref="L15:L19"/>
    <mergeCell ref="M15:M19"/>
    <mergeCell ref="N15:N19"/>
    <mergeCell ref="AA20:AA24"/>
    <mergeCell ref="AB20:AB24"/>
    <mergeCell ref="AE20:AE24"/>
    <mergeCell ref="AF20:AF24"/>
    <mergeCell ref="G20:G24"/>
    <mergeCell ref="H20:H24"/>
    <mergeCell ref="I20:I24"/>
    <mergeCell ref="J20:J24"/>
    <mergeCell ref="K20:K24"/>
    <mergeCell ref="AM20:AM24"/>
    <mergeCell ref="AN20:AN24"/>
    <mergeCell ref="AH20:AH24"/>
    <mergeCell ref="AI20:AI24"/>
    <mergeCell ref="AJ20:AJ24"/>
    <mergeCell ref="AK20:AK24"/>
    <mergeCell ref="AL20:AL24"/>
    <mergeCell ref="AI25:AI29"/>
    <mergeCell ref="AJ25:AJ29"/>
    <mergeCell ref="AK25:AK29"/>
    <mergeCell ref="AL25:AL29"/>
    <mergeCell ref="AM25:AM29"/>
    <mergeCell ref="AN25:AN29"/>
    <mergeCell ref="AH25:AH29"/>
    <mergeCell ref="A25:A29"/>
    <mergeCell ref="B25:B29"/>
    <mergeCell ref="C25:C29"/>
    <mergeCell ref="D25:D29"/>
    <mergeCell ref="E25:E29"/>
    <mergeCell ref="F25:F29"/>
    <mergeCell ref="G25:G29"/>
    <mergeCell ref="H25:H29"/>
    <mergeCell ref="AG20:AG24"/>
    <mergeCell ref="M20:M24"/>
    <mergeCell ref="N20:N24"/>
    <mergeCell ref="AA25:AA29"/>
    <mergeCell ref="AB25:AB29"/>
    <mergeCell ref="AE25:AE29"/>
    <mergeCell ref="AF25:AF29"/>
    <mergeCell ref="AG25:AG29"/>
    <mergeCell ref="L20:L24"/>
    <mergeCell ref="I25:I29"/>
    <mergeCell ref="J25:J29"/>
    <mergeCell ref="K25:K29"/>
    <mergeCell ref="L25:L29"/>
    <mergeCell ref="M25:M29"/>
    <mergeCell ref="N25:N29"/>
    <mergeCell ref="A20:A24"/>
    <mergeCell ref="G30:G34"/>
    <mergeCell ref="H30:H34"/>
    <mergeCell ref="I30:I34"/>
    <mergeCell ref="J30:J34"/>
    <mergeCell ref="K30:K34"/>
    <mergeCell ref="L30:L34"/>
    <mergeCell ref="A30:A34"/>
    <mergeCell ref="B30:B34"/>
    <mergeCell ref="C30:C34"/>
    <mergeCell ref="D30:D34"/>
    <mergeCell ref="E30:E34"/>
    <mergeCell ref="F30:F34"/>
    <mergeCell ref="AM30:AM34"/>
    <mergeCell ref="AN30:AN34"/>
    <mergeCell ref="AG30:AG34"/>
    <mergeCell ref="AH30:AH34"/>
    <mergeCell ref="AI30:AI34"/>
    <mergeCell ref="AJ30:AJ34"/>
    <mergeCell ref="AK30:AK34"/>
    <mergeCell ref="AL30:AL34"/>
    <mergeCell ref="M30:M34"/>
    <mergeCell ref="N30:N34"/>
    <mergeCell ref="AA30:AA34"/>
    <mergeCell ref="AB30:AB34"/>
    <mergeCell ref="AE30:AE34"/>
    <mergeCell ref="AF30:AF34"/>
  </mergeCells>
  <conditionalFormatting sqref="I10">
    <cfRule type="containsText" dxfId="854" priority="237" operator="containsText" text="Muy Baja">
      <formula>NOT(ISERROR(SEARCH("Muy Baja",I10)))</formula>
    </cfRule>
    <cfRule type="containsText" dxfId="853" priority="238" operator="containsText" text="Baja">
      <formula>NOT(ISERROR(SEARCH("Baja",I10)))</formula>
    </cfRule>
    <cfRule type="containsText" dxfId="852" priority="240" operator="containsText" text="Muy Alta">
      <formula>NOT(ISERROR(SEARCH("Muy Alta",I10)))</formula>
    </cfRule>
    <cfRule type="containsText" dxfId="851" priority="241" operator="containsText" text="Alta">
      <formula>NOT(ISERROR(SEARCH("Alta",I10)))</formula>
    </cfRule>
    <cfRule type="containsText" dxfId="850" priority="242" operator="containsText" text="Media">
      <formula>NOT(ISERROR(SEARCH("Media",I10)))</formula>
    </cfRule>
    <cfRule type="containsText" dxfId="849" priority="243" operator="containsText" text="Media">
      <formula>NOT(ISERROR(SEARCH("Media",I10)))</formula>
    </cfRule>
    <cfRule type="containsText" dxfId="848" priority="244" operator="containsText" text="Media">
      <formula>NOT(ISERROR(SEARCH("Media",I10)))</formula>
    </cfRule>
    <cfRule type="containsText" dxfId="847" priority="245" operator="containsText" text="Muy Baja">
      <formula>NOT(ISERROR(SEARCH("Muy Baja",I10)))</formula>
    </cfRule>
    <cfRule type="containsText" dxfId="846" priority="246" operator="containsText" text="Baja">
      <formula>NOT(ISERROR(SEARCH("Baja",I10)))</formula>
    </cfRule>
    <cfRule type="containsText" dxfId="845" priority="247" operator="containsText" text="Muy Baja">
      <formula>NOT(ISERROR(SEARCH("Muy Baja",I10)))</formula>
    </cfRule>
    <cfRule type="containsText" dxfId="844" priority="248" operator="containsText" text="Muy Baja">
      <formula>NOT(ISERROR(SEARCH("Muy Baja",I10)))</formula>
    </cfRule>
    <cfRule type="containsText" dxfId="843" priority="249" operator="containsText" text="Muy Baja">
      <formula>NOT(ISERROR(SEARCH("Muy Baja",I10)))</formula>
    </cfRule>
    <cfRule type="containsText" dxfId="842" priority="250" operator="containsText" text="Muy Baja'Tabla probabilidad'!">
      <formula>NOT(ISERROR(SEARCH("Muy Baja'Tabla probabilidad'!",I10)))</formula>
    </cfRule>
    <cfRule type="containsText" dxfId="841" priority="251" operator="containsText" text="Muy bajo">
      <formula>NOT(ISERROR(SEARCH("Muy bajo",I10)))</formula>
    </cfRule>
    <cfRule type="containsText" dxfId="840" priority="252" operator="containsText" text="Alta">
      <formula>NOT(ISERROR(SEARCH("Alta",I10)))</formula>
    </cfRule>
    <cfRule type="containsText" dxfId="839" priority="253" operator="containsText" text="Media">
      <formula>NOT(ISERROR(SEARCH("Media",I10)))</formula>
    </cfRule>
    <cfRule type="containsText" dxfId="838" priority="254" operator="containsText" text="Baja">
      <formula>NOT(ISERROR(SEARCH("Baja",I10)))</formula>
    </cfRule>
    <cfRule type="containsText" dxfId="837" priority="255" operator="containsText" text="Muy baja">
      <formula>NOT(ISERROR(SEARCH("Muy baja",I10)))</formula>
    </cfRule>
    <cfRule type="cellIs" dxfId="836" priority="258" operator="between">
      <formula>1</formula>
      <formula>2</formula>
    </cfRule>
    <cfRule type="cellIs" dxfId="835" priority="259" operator="between">
      <formula>0</formula>
      <formula>2</formula>
    </cfRule>
  </conditionalFormatting>
  <conditionalFormatting sqref="I10">
    <cfRule type="containsText" dxfId="834" priority="239" operator="containsText" text="Muy Alta">
      <formula>NOT(ISERROR(SEARCH("Muy Alta",I10)))</formula>
    </cfRule>
  </conditionalFormatting>
  <conditionalFormatting sqref="L10">
    <cfRule type="containsText" dxfId="833" priority="231" operator="containsText" text="Catastrófico">
      <formula>NOT(ISERROR(SEARCH("Catastrófico",L10)))</formula>
    </cfRule>
    <cfRule type="containsText" dxfId="832" priority="232" operator="containsText" text="Mayor">
      <formula>NOT(ISERROR(SEARCH("Mayor",L10)))</formula>
    </cfRule>
    <cfRule type="containsText" dxfId="831" priority="233" operator="containsText" text="Alta">
      <formula>NOT(ISERROR(SEARCH("Alta",L10)))</formula>
    </cfRule>
    <cfRule type="containsText" dxfId="830" priority="234" operator="containsText" text="Moderado">
      <formula>NOT(ISERROR(SEARCH("Moderado",L10)))</formula>
    </cfRule>
    <cfRule type="containsText" dxfId="829" priority="235" operator="containsText" text="Menor">
      <formula>NOT(ISERROR(SEARCH("Menor",L10)))</formula>
    </cfRule>
    <cfRule type="containsText" dxfId="828" priority="236" operator="containsText" text="Leve">
      <formula>NOT(ISERROR(SEARCH("Leve",L10)))</formula>
    </cfRule>
  </conditionalFormatting>
  <conditionalFormatting sqref="N10 N15 N20 N25">
    <cfRule type="containsText" dxfId="827" priority="226" operator="containsText" text="Extremo">
      <formula>NOT(ISERROR(SEARCH("Extremo",N10)))</formula>
    </cfRule>
    <cfRule type="containsText" dxfId="826" priority="227" operator="containsText" text="Alto">
      <formula>NOT(ISERROR(SEARCH("Alto",N10)))</formula>
    </cfRule>
    <cfRule type="containsText" dxfId="825" priority="228" operator="containsText" text="Bajo">
      <formula>NOT(ISERROR(SEARCH("Bajo",N10)))</formula>
    </cfRule>
    <cfRule type="containsText" dxfId="824" priority="229" operator="containsText" text="Moderado">
      <formula>NOT(ISERROR(SEARCH("Moderado",N10)))</formula>
    </cfRule>
    <cfRule type="containsText" dxfId="823" priority="230" operator="containsText" text="Extremo">
      <formula>NOT(ISERROR(SEARCH("Extremo",N10)))</formula>
    </cfRule>
  </conditionalFormatting>
  <conditionalFormatting sqref="M10">
    <cfRule type="containsText" dxfId="822" priority="220" operator="containsText" text="Catastrófico">
      <formula>NOT(ISERROR(SEARCH("Catastrófico",M10)))</formula>
    </cfRule>
    <cfRule type="containsText" dxfId="821" priority="221" operator="containsText" text="Mayor">
      <formula>NOT(ISERROR(SEARCH("Mayor",M10)))</formula>
    </cfRule>
    <cfRule type="containsText" dxfId="820" priority="222" operator="containsText" text="Alta">
      <formula>NOT(ISERROR(SEARCH("Alta",M10)))</formula>
    </cfRule>
    <cfRule type="containsText" dxfId="819" priority="223" operator="containsText" text="Moderado">
      <formula>NOT(ISERROR(SEARCH("Moderado",M10)))</formula>
    </cfRule>
    <cfRule type="containsText" dxfId="818" priority="224" operator="containsText" text="Menor">
      <formula>NOT(ISERROR(SEARCH("Menor",M10)))</formula>
    </cfRule>
    <cfRule type="containsText" dxfId="817" priority="225" operator="containsText" text="Leve">
      <formula>NOT(ISERROR(SEARCH("Leve",M10)))</formula>
    </cfRule>
  </conditionalFormatting>
  <conditionalFormatting sqref="Y10:Y14">
    <cfRule type="containsText" dxfId="816" priority="214" operator="containsText" text="Muy Alta">
      <formula>NOT(ISERROR(SEARCH("Muy Alta",Y10)))</formula>
    </cfRule>
    <cfRule type="containsText" dxfId="815" priority="215" operator="containsText" text="Alta">
      <formula>NOT(ISERROR(SEARCH("Alta",Y10)))</formula>
    </cfRule>
    <cfRule type="containsText" dxfId="814" priority="216" operator="containsText" text="Media">
      <formula>NOT(ISERROR(SEARCH("Media",Y10)))</formula>
    </cfRule>
    <cfRule type="containsText" dxfId="813" priority="217" operator="containsText" text="Muy Baja">
      <formula>NOT(ISERROR(SEARCH("Muy Baja",Y10)))</formula>
    </cfRule>
    <cfRule type="containsText" dxfId="812" priority="218" operator="containsText" text="Baja">
      <formula>NOT(ISERROR(SEARCH("Baja",Y10)))</formula>
    </cfRule>
    <cfRule type="containsText" dxfId="811" priority="219" operator="containsText" text="Muy Baja">
      <formula>NOT(ISERROR(SEARCH("Muy Baja",Y10)))</formula>
    </cfRule>
  </conditionalFormatting>
  <conditionalFormatting sqref="AC10:AC14">
    <cfRule type="containsText" dxfId="810" priority="209" operator="containsText" text="Catastrófico">
      <formula>NOT(ISERROR(SEARCH("Catastrófico",AC10)))</formula>
    </cfRule>
    <cfRule type="containsText" dxfId="809" priority="210" operator="containsText" text="Mayor">
      <formula>NOT(ISERROR(SEARCH("Mayor",AC10)))</formula>
    </cfRule>
    <cfRule type="containsText" dxfId="808" priority="211" operator="containsText" text="Moderado">
      <formula>NOT(ISERROR(SEARCH("Moderado",AC10)))</formula>
    </cfRule>
    <cfRule type="containsText" dxfId="807" priority="212" operator="containsText" text="Menor">
      <formula>NOT(ISERROR(SEARCH("Menor",AC10)))</formula>
    </cfRule>
    <cfRule type="containsText" dxfId="806" priority="213" operator="containsText" text="Leve">
      <formula>NOT(ISERROR(SEARCH("Leve",AC10)))</formula>
    </cfRule>
  </conditionalFormatting>
  <conditionalFormatting sqref="AG10">
    <cfRule type="containsText" dxfId="805" priority="200" operator="containsText" text="Extremo">
      <formula>NOT(ISERROR(SEARCH("Extremo",AG10)))</formula>
    </cfRule>
    <cfRule type="containsText" dxfId="804" priority="201" operator="containsText" text="Alto">
      <formula>NOT(ISERROR(SEARCH("Alto",AG10)))</formula>
    </cfRule>
    <cfRule type="containsText" dxfId="803" priority="202" operator="containsText" text="Moderado">
      <formula>NOT(ISERROR(SEARCH("Moderado",AG10)))</formula>
    </cfRule>
    <cfRule type="containsText" dxfId="802" priority="203" operator="containsText" text="Menor">
      <formula>NOT(ISERROR(SEARCH("Menor",AG10)))</formula>
    </cfRule>
    <cfRule type="containsText" dxfId="801" priority="204" operator="containsText" text="Bajo">
      <formula>NOT(ISERROR(SEARCH("Bajo",AG10)))</formula>
    </cfRule>
    <cfRule type="containsText" dxfId="800" priority="205" operator="containsText" text="Moderado">
      <formula>NOT(ISERROR(SEARCH("Moderado",AG10)))</formula>
    </cfRule>
    <cfRule type="containsText" dxfId="799" priority="206" operator="containsText" text="Extremo">
      <formula>NOT(ISERROR(SEARCH("Extremo",AG10)))</formula>
    </cfRule>
    <cfRule type="containsText" dxfId="798" priority="207" operator="containsText" text="Baja">
      <formula>NOT(ISERROR(SEARCH("Baja",AG10)))</formula>
    </cfRule>
    <cfRule type="containsText" dxfId="797" priority="208" operator="containsText" text="Alto">
      <formula>NOT(ISERROR(SEARCH("Alto",AG10)))</formula>
    </cfRule>
  </conditionalFormatting>
  <conditionalFormatting sqref="AA10:AA14">
    <cfRule type="containsText" dxfId="796" priority="195" operator="containsText" text="Muy Alta">
      <formula>NOT(ISERROR(SEARCH("Muy Alta",AA10)))</formula>
    </cfRule>
    <cfRule type="containsText" dxfId="795" priority="196" operator="containsText" text="Alta">
      <formula>NOT(ISERROR(SEARCH("Alta",AA10)))</formula>
    </cfRule>
    <cfRule type="containsText" dxfId="794" priority="197" operator="containsText" text="Media">
      <formula>NOT(ISERROR(SEARCH("Media",AA10)))</formula>
    </cfRule>
    <cfRule type="containsText" dxfId="793" priority="198" operator="containsText" text="Baja">
      <formula>NOT(ISERROR(SEARCH("Baja",AA10)))</formula>
    </cfRule>
    <cfRule type="containsText" dxfId="792" priority="199" operator="containsText" text="Muy Baja">
      <formula>NOT(ISERROR(SEARCH("Muy Baja",AA10)))</formula>
    </cfRule>
  </conditionalFormatting>
  <conditionalFormatting sqref="AE10:AE14">
    <cfRule type="containsText" dxfId="791" priority="190" operator="containsText" text="Catastrófico">
      <formula>NOT(ISERROR(SEARCH("Catastrófico",AE10)))</formula>
    </cfRule>
    <cfRule type="containsText" dxfId="790" priority="191" operator="containsText" text="Moderado">
      <formula>NOT(ISERROR(SEARCH("Moderado",AE10)))</formula>
    </cfRule>
    <cfRule type="containsText" dxfId="789" priority="192" operator="containsText" text="Menor">
      <formula>NOT(ISERROR(SEARCH("Menor",AE10)))</formula>
    </cfRule>
    <cfRule type="containsText" dxfId="788" priority="193" operator="containsText" text="Leve">
      <formula>NOT(ISERROR(SEARCH("Leve",AE10)))</formula>
    </cfRule>
    <cfRule type="containsText" dxfId="787" priority="194" operator="containsText" text="Mayor">
      <formula>NOT(ISERROR(SEARCH("Mayor",AE10)))</formula>
    </cfRule>
  </conditionalFormatting>
  <conditionalFormatting sqref="I15 I20 I25">
    <cfRule type="containsText" dxfId="786" priority="167" operator="containsText" text="Muy Baja">
      <formula>NOT(ISERROR(SEARCH("Muy Baja",I15)))</formula>
    </cfRule>
    <cfRule type="containsText" dxfId="785" priority="168" operator="containsText" text="Baja">
      <formula>NOT(ISERROR(SEARCH("Baja",I15)))</formula>
    </cfRule>
    <cfRule type="containsText" dxfId="784" priority="170" operator="containsText" text="Muy Alta">
      <formula>NOT(ISERROR(SEARCH("Muy Alta",I15)))</formula>
    </cfRule>
    <cfRule type="containsText" dxfId="783" priority="171" operator="containsText" text="Alta">
      <formula>NOT(ISERROR(SEARCH("Alta",I15)))</formula>
    </cfRule>
    <cfRule type="containsText" dxfId="782" priority="172" operator="containsText" text="Media">
      <formula>NOT(ISERROR(SEARCH("Media",I15)))</formula>
    </cfRule>
    <cfRule type="containsText" dxfId="781" priority="173" operator="containsText" text="Media">
      <formula>NOT(ISERROR(SEARCH("Media",I15)))</formula>
    </cfRule>
    <cfRule type="containsText" dxfId="780" priority="174" operator="containsText" text="Media">
      <formula>NOT(ISERROR(SEARCH("Media",I15)))</formula>
    </cfRule>
    <cfRule type="containsText" dxfId="779" priority="175" operator="containsText" text="Muy Baja">
      <formula>NOT(ISERROR(SEARCH("Muy Baja",I15)))</formula>
    </cfRule>
    <cfRule type="containsText" dxfId="778" priority="176" operator="containsText" text="Baja">
      <formula>NOT(ISERROR(SEARCH("Baja",I15)))</formula>
    </cfRule>
    <cfRule type="containsText" dxfId="777" priority="177" operator="containsText" text="Muy Baja">
      <formula>NOT(ISERROR(SEARCH("Muy Baja",I15)))</formula>
    </cfRule>
    <cfRule type="containsText" dxfId="776" priority="178" operator="containsText" text="Muy Baja">
      <formula>NOT(ISERROR(SEARCH("Muy Baja",I15)))</formula>
    </cfRule>
    <cfRule type="containsText" dxfId="775" priority="179" operator="containsText" text="Muy Baja">
      <formula>NOT(ISERROR(SEARCH("Muy Baja",I15)))</formula>
    </cfRule>
    <cfRule type="containsText" dxfId="774" priority="180" operator="containsText" text="Muy Baja'Tabla probabilidad'!">
      <formula>NOT(ISERROR(SEARCH("Muy Baja'Tabla probabilidad'!",I15)))</formula>
    </cfRule>
    <cfRule type="containsText" dxfId="773" priority="181" operator="containsText" text="Muy bajo">
      <formula>NOT(ISERROR(SEARCH("Muy bajo",I15)))</formula>
    </cfRule>
    <cfRule type="containsText" dxfId="772" priority="182" operator="containsText" text="Alta">
      <formula>NOT(ISERROR(SEARCH("Alta",I15)))</formula>
    </cfRule>
    <cfRule type="containsText" dxfId="771" priority="183" operator="containsText" text="Media">
      <formula>NOT(ISERROR(SEARCH("Media",I15)))</formula>
    </cfRule>
    <cfRule type="containsText" dxfId="770" priority="184" operator="containsText" text="Baja">
      <formula>NOT(ISERROR(SEARCH("Baja",I15)))</formula>
    </cfRule>
    <cfRule type="containsText" dxfId="769" priority="185" operator="containsText" text="Muy baja">
      <formula>NOT(ISERROR(SEARCH("Muy baja",I15)))</formula>
    </cfRule>
    <cfRule type="cellIs" dxfId="768" priority="188" operator="between">
      <formula>1</formula>
      <formula>2</formula>
    </cfRule>
    <cfRule type="cellIs" dxfId="767" priority="189" operator="between">
      <formula>0</formula>
      <formula>2</formula>
    </cfRule>
  </conditionalFormatting>
  <conditionalFormatting sqref="I15 I20 I25">
    <cfRule type="containsText" dxfId="766" priority="169" operator="containsText" text="Muy Alta">
      <formula>NOT(ISERROR(SEARCH("Muy Alta",I15)))</formula>
    </cfRule>
  </conditionalFormatting>
  <conditionalFormatting sqref="Y15:Y19">
    <cfRule type="containsText" dxfId="765" priority="161" operator="containsText" text="Muy Alta">
      <formula>NOT(ISERROR(SEARCH("Muy Alta",Y15)))</formula>
    </cfRule>
    <cfRule type="containsText" dxfId="764" priority="162" operator="containsText" text="Alta">
      <formula>NOT(ISERROR(SEARCH("Alta",Y15)))</formula>
    </cfRule>
    <cfRule type="containsText" dxfId="763" priority="163" operator="containsText" text="Media">
      <formula>NOT(ISERROR(SEARCH("Media",Y15)))</formula>
    </cfRule>
    <cfRule type="containsText" dxfId="762" priority="164" operator="containsText" text="Muy Baja">
      <formula>NOT(ISERROR(SEARCH("Muy Baja",Y15)))</formula>
    </cfRule>
    <cfRule type="containsText" dxfId="761" priority="165" operator="containsText" text="Baja">
      <formula>NOT(ISERROR(SEARCH("Baja",Y15)))</formula>
    </cfRule>
    <cfRule type="containsText" dxfId="760" priority="166" operator="containsText" text="Muy Baja">
      <formula>NOT(ISERROR(SEARCH("Muy Baja",Y15)))</formula>
    </cfRule>
  </conditionalFormatting>
  <conditionalFormatting sqref="AC15:AC19">
    <cfRule type="containsText" dxfId="759" priority="156" operator="containsText" text="Catastrófico">
      <formula>NOT(ISERROR(SEARCH("Catastrófico",AC15)))</formula>
    </cfRule>
    <cfRule type="containsText" dxfId="758" priority="157" operator="containsText" text="Mayor">
      <formula>NOT(ISERROR(SEARCH("Mayor",AC15)))</formula>
    </cfRule>
    <cfRule type="containsText" dxfId="757" priority="158" operator="containsText" text="Moderado">
      <formula>NOT(ISERROR(SEARCH("Moderado",AC15)))</formula>
    </cfRule>
    <cfRule type="containsText" dxfId="756" priority="159" operator="containsText" text="Menor">
      <formula>NOT(ISERROR(SEARCH("Menor",AC15)))</formula>
    </cfRule>
    <cfRule type="containsText" dxfId="755" priority="160" operator="containsText" text="Leve">
      <formula>NOT(ISERROR(SEARCH("Leve",AC15)))</formula>
    </cfRule>
  </conditionalFormatting>
  <conditionalFormatting sqref="AG15">
    <cfRule type="containsText" dxfId="754" priority="147" operator="containsText" text="Extremo">
      <formula>NOT(ISERROR(SEARCH("Extremo",AG15)))</formula>
    </cfRule>
    <cfRule type="containsText" dxfId="753" priority="148" operator="containsText" text="Alto">
      <formula>NOT(ISERROR(SEARCH("Alto",AG15)))</formula>
    </cfRule>
    <cfRule type="containsText" dxfId="752" priority="149" operator="containsText" text="Moderado">
      <formula>NOT(ISERROR(SEARCH("Moderado",AG15)))</formula>
    </cfRule>
    <cfRule type="containsText" dxfId="751" priority="150" operator="containsText" text="Menor">
      <formula>NOT(ISERROR(SEARCH("Menor",AG15)))</formula>
    </cfRule>
    <cfRule type="containsText" dxfId="750" priority="151" operator="containsText" text="Bajo">
      <formula>NOT(ISERROR(SEARCH("Bajo",AG15)))</formula>
    </cfRule>
    <cfRule type="containsText" dxfId="749" priority="152" operator="containsText" text="Moderado">
      <formula>NOT(ISERROR(SEARCH("Moderado",AG15)))</formula>
    </cfRule>
    <cfRule type="containsText" dxfId="748" priority="153" operator="containsText" text="Extremo">
      <formula>NOT(ISERROR(SEARCH("Extremo",AG15)))</formula>
    </cfRule>
    <cfRule type="containsText" dxfId="747" priority="154" operator="containsText" text="Baja">
      <formula>NOT(ISERROR(SEARCH("Baja",AG15)))</formula>
    </cfRule>
    <cfRule type="containsText" dxfId="746" priority="155" operator="containsText" text="Alto">
      <formula>NOT(ISERROR(SEARCH("Alto",AG15)))</formula>
    </cfRule>
  </conditionalFormatting>
  <conditionalFormatting sqref="AA15:AA19">
    <cfRule type="containsText" dxfId="745" priority="142" operator="containsText" text="Muy Alta">
      <formula>NOT(ISERROR(SEARCH("Muy Alta",AA15)))</formula>
    </cfRule>
    <cfRule type="containsText" dxfId="744" priority="143" operator="containsText" text="Alta">
      <formula>NOT(ISERROR(SEARCH("Alta",AA15)))</formula>
    </cfRule>
    <cfRule type="containsText" dxfId="743" priority="144" operator="containsText" text="Media">
      <formula>NOT(ISERROR(SEARCH("Media",AA15)))</formula>
    </cfRule>
    <cfRule type="containsText" dxfId="742" priority="145" operator="containsText" text="Baja">
      <formula>NOT(ISERROR(SEARCH("Baja",AA15)))</formula>
    </cfRule>
    <cfRule type="containsText" dxfId="741" priority="146" operator="containsText" text="Muy Baja">
      <formula>NOT(ISERROR(SEARCH("Muy Baja",AA15)))</formula>
    </cfRule>
  </conditionalFormatting>
  <conditionalFormatting sqref="AE15:AE19">
    <cfRule type="containsText" dxfId="740" priority="137" operator="containsText" text="Catastrófico">
      <formula>NOT(ISERROR(SEARCH("Catastrófico",AE15)))</formula>
    </cfRule>
    <cfRule type="containsText" dxfId="739" priority="138" operator="containsText" text="Moderado">
      <formula>NOT(ISERROR(SEARCH("Moderado",AE15)))</formula>
    </cfRule>
    <cfRule type="containsText" dxfId="738" priority="139" operator="containsText" text="Menor">
      <formula>NOT(ISERROR(SEARCH("Menor",AE15)))</formula>
    </cfRule>
    <cfRule type="containsText" dxfId="737" priority="140" operator="containsText" text="Leve">
      <formula>NOT(ISERROR(SEARCH("Leve",AE15)))</formula>
    </cfRule>
    <cfRule type="containsText" dxfId="736" priority="141" operator="containsText" text="Mayor">
      <formula>NOT(ISERROR(SEARCH("Mayor",AE15)))</formula>
    </cfRule>
  </conditionalFormatting>
  <conditionalFormatting sqref="Y20:Y29">
    <cfRule type="containsText" dxfId="735" priority="131" operator="containsText" text="Muy Alta">
      <formula>NOT(ISERROR(SEARCH("Muy Alta",Y20)))</formula>
    </cfRule>
    <cfRule type="containsText" dxfId="734" priority="132" operator="containsText" text="Alta">
      <formula>NOT(ISERROR(SEARCH("Alta",Y20)))</formula>
    </cfRule>
    <cfRule type="containsText" dxfId="733" priority="133" operator="containsText" text="Media">
      <formula>NOT(ISERROR(SEARCH("Media",Y20)))</formula>
    </cfRule>
    <cfRule type="containsText" dxfId="732" priority="134" operator="containsText" text="Muy Baja">
      <formula>NOT(ISERROR(SEARCH("Muy Baja",Y20)))</formula>
    </cfRule>
    <cfRule type="containsText" dxfId="731" priority="135" operator="containsText" text="Baja">
      <formula>NOT(ISERROR(SEARCH("Baja",Y20)))</formula>
    </cfRule>
    <cfRule type="containsText" dxfId="730" priority="136" operator="containsText" text="Muy Baja">
      <formula>NOT(ISERROR(SEARCH("Muy Baja",Y20)))</formula>
    </cfRule>
  </conditionalFormatting>
  <conditionalFormatting sqref="AC20:AC29">
    <cfRule type="containsText" dxfId="729" priority="126" operator="containsText" text="Catastrófico">
      <formula>NOT(ISERROR(SEARCH("Catastrófico",AC20)))</formula>
    </cfRule>
    <cfRule type="containsText" dxfId="728" priority="127" operator="containsText" text="Mayor">
      <formula>NOT(ISERROR(SEARCH("Mayor",AC20)))</formula>
    </cfRule>
    <cfRule type="containsText" dxfId="727" priority="128" operator="containsText" text="Moderado">
      <formula>NOT(ISERROR(SEARCH("Moderado",AC20)))</formula>
    </cfRule>
    <cfRule type="containsText" dxfId="726" priority="129" operator="containsText" text="Menor">
      <formula>NOT(ISERROR(SEARCH("Menor",AC20)))</formula>
    </cfRule>
    <cfRule type="containsText" dxfId="725" priority="130" operator="containsText" text="Leve">
      <formula>NOT(ISERROR(SEARCH("Leve",AC20)))</formula>
    </cfRule>
  </conditionalFormatting>
  <conditionalFormatting sqref="AG20 AG25">
    <cfRule type="containsText" dxfId="724" priority="117" operator="containsText" text="Extremo">
      <formula>NOT(ISERROR(SEARCH("Extremo",AG20)))</formula>
    </cfRule>
    <cfRule type="containsText" dxfId="723" priority="118" operator="containsText" text="Alto">
      <formula>NOT(ISERROR(SEARCH("Alto",AG20)))</formula>
    </cfRule>
    <cfRule type="containsText" dxfId="722" priority="119" operator="containsText" text="Moderado">
      <formula>NOT(ISERROR(SEARCH("Moderado",AG20)))</formula>
    </cfRule>
    <cfRule type="containsText" dxfId="721" priority="120" operator="containsText" text="Menor">
      <formula>NOT(ISERROR(SEARCH("Menor",AG20)))</formula>
    </cfRule>
    <cfRule type="containsText" dxfId="720" priority="121" operator="containsText" text="Bajo">
      <formula>NOT(ISERROR(SEARCH("Bajo",AG20)))</formula>
    </cfRule>
    <cfRule type="containsText" dxfId="719" priority="122" operator="containsText" text="Moderado">
      <formula>NOT(ISERROR(SEARCH("Moderado",AG20)))</formula>
    </cfRule>
    <cfRule type="containsText" dxfId="718" priority="123" operator="containsText" text="Extremo">
      <formula>NOT(ISERROR(SEARCH("Extremo",AG20)))</formula>
    </cfRule>
    <cfRule type="containsText" dxfId="717" priority="124" operator="containsText" text="Baja">
      <formula>NOT(ISERROR(SEARCH("Baja",AG20)))</formula>
    </cfRule>
    <cfRule type="containsText" dxfId="716" priority="125" operator="containsText" text="Alto">
      <formula>NOT(ISERROR(SEARCH("Alto",AG20)))</formula>
    </cfRule>
  </conditionalFormatting>
  <conditionalFormatting sqref="AA20:AA29">
    <cfRule type="containsText" dxfId="715" priority="112" operator="containsText" text="Muy Alta">
      <formula>NOT(ISERROR(SEARCH("Muy Alta",AA20)))</formula>
    </cfRule>
    <cfRule type="containsText" dxfId="714" priority="113" operator="containsText" text="Alta">
      <formula>NOT(ISERROR(SEARCH("Alta",AA20)))</formula>
    </cfRule>
    <cfRule type="containsText" dxfId="713" priority="114" operator="containsText" text="Media">
      <formula>NOT(ISERROR(SEARCH("Media",AA20)))</formula>
    </cfRule>
    <cfRule type="containsText" dxfId="712" priority="115" operator="containsText" text="Baja">
      <formula>NOT(ISERROR(SEARCH("Baja",AA20)))</formula>
    </cfRule>
    <cfRule type="containsText" dxfId="711" priority="116" operator="containsText" text="Muy Baja">
      <formula>NOT(ISERROR(SEARCH("Muy Baja",AA20)))</formula>
    </cfRule>
  </conditionalFormatting>
  <conditionalFormatting sqref="AE20:AE29">
    <cfRule type="containsText" dxfId="710" priority="107" operator="containsText" text="Catastrófico">
      <formula>NOT(ISERROR(SEARCH("Catastrófico",AE20)))</formula>
    </cfRule>
    <cfRule type="containsText" dxfId="709" priority="108" operator="containsText" text="Moderado">
      <formula>NOT(ISERROR(SEARCH("Moderado",AE20)))</formula>
    </cfRule>
    <cfRule type="containsText" dxfId="708" priority="109" operator="containsText" text="Menor">
      <formula>NOT(ISERROR(SEARCH("Menor",AE20)))</formula>
    </cfRule>
    <cfRule type="containsText" dxfId="707" priority="110" operator="containsText" text="Leve">
      <formula>NOT(ISERROR(SEARCH("Leve",AE20)))</formula>
    </cfRule>
    <cfRule type="containsText" dxfId="706" priority="111" operator="containsText" text="Mayor">
      <formula>NOT(ISERROR(SEARCH("Mayor",AE20)))</formula>
    </cfRule>
  </conditionalFormatting>
  <conditionalFormatting sqref="N30">
    <cfRule type="containsText" dxfId="705" priority="102" operator="containsText" text="Extremo">
      <formula>NOT(ISERROR(SEARCH("Extremo",N30)))</formula>
    </cfRule>
    <cfRule type="containsText" dxfId="704" priority="103" operator="containsText" text="Alto">
      <formula>NOT(ISERROR(SEARCH("Alto",N30)))</formula>
    </cfRule>
    <cfRule type="containsText" dxfId="703" priority="104" operator="containsText" text="Bajo">
      <formula>NOT(ISERROR(SEARCH("Bajo",N30)))</formula>
    </cfRule>
    <cfRule type="containsText" dxfId="702" priority="105" operator="containsText" text="Moderado">
      <formula>NOT(ISERROR(SEARCH("Moderado",N30)))</formula>
    </cfRule>
    <cfRule type="containsText" dxfId="701" priority="106" operator="containsText" text="Extremo">
      <formula>NOT(ISERROR(SEARCH("Extremo",N30)))</formula>
    </cfRule>
  </conditionalFormatting>
  <conditionalFormatting sqref="I30">
    <cfRule type="containsText" dxfId="700" priority="79" operator="containsText" text="Muy Baja">
      <formula>NOT(ISERROR(SEARCH("Muy Baja",I30)))</formula>
    </cfRule>
    <cfRule type="containsText" dxfId="699" priority="80" operator="containsText" text="Baja">
      <formula>NOT(ISERROR(SEARCH("Baja",I30)))</formula>
    </cfRule>
    <cfRule type="containsText" dxfId="698" priority="82" operator="containsText" text="Muy Alta">
      <formula>NOT(ISERROR(SEARCH("Muy Alta",I30)))</formula>
    </cfRule>
    <cfRule type="containsText" dxfId="697" priority="83" operator="containsText" text="Alta">
      <formula>NOT(ISERROR(SEARCH("Alta",I30)))</formula>
    </cfRule>
    <cfRule type="containsText" dxfId="696" priority="84" operator="containsText" text="Media">
      <formula>NOT(ISERROR(SEARCH("Media",I30)))</formula>
    </cfRule>
    <cfRule type="containsText" dxfId="695" priority="85" operator="containsText" text="Media">
      <formula>NOT(ISERROR(SEARCH("Media",I30)))</formula>
    </cfRule>
    <cfRule type="containsText" dxfId="694" priority="86" operator="containsText" text="Media">
      <formula>NOT(ISERROR(SEARCH("Media",I30)))</formula>
    </cfRule>
    <cfRule type="containsText" dxfId="693" priority="87" operator="containsText" text="Muy Baja">
      <formula>NOT(ISERROR(SEARCH("Muy Baja",I30)))</formula>
    </cfRule>
    <cfRule type="containsText" dxfId="692" priority="88" operator="containsText" text="Baja">
      <formula>NOT(ISERROR(SEARCH("Baja",I30)))</formula>
    </cfRule>
    <cfRule type="containsText" dxfId="691" priority="89" operator="containsText" text="Muy Baja">
      <formula>NOT(ISERROR(SEARCH("Muy Baja",I30)))</formula>
    </cfRule>
    <cfRule type="containsText" dxfId="690" priority="90" operator="containsText" text="Muy Baja">
      <formula>NOT(ISERROR(SEARCH("Muy Baja",I30)))</formula>
    </cfRule>
    <cfRule type="containsText" dxfId="689" priority="91" operator="containsText" text="Muy Baja">
      <formula>NOT(ISERROR(SEARCH("Muy Baja",I30)))</formula>
    </cfRule>
    <cfRule type="containsText" dxfId="688" priority="92" operator="containsText" text="Muy Baja'Tabla probabilidad'!">
      <formula>NOT(ISERROR(SEARCH("Muy Baja'Tabla probabilidad'!",I30)))</formula>
    </cfRule>
    <cfRule type="containsText" dxfId="687" priority="93" operator="containsText" text="Muy bajo">
      <formula>NOT(ISERROR(SEARCH("Muy bajo",I30)))</formula>
    </cfRule>
    <cfRule type="containsText" dxfId="686" priority="94" operator="containsText" text="Alta">
      <formula>NOT(ISERROR(SEARCH("Alta",I30)))</formula>
    </cfRule>
    <cfRule type="containsText" dxfId="685" priority="95" operator="containsText" text="Media">
      <formula>NOT(ISERROR(SEARCH("Media",I30)))</formula>
    </cfRule>
    <cfRule type="containsText" dxfId="684" priority="96" operator="containsText" text="Baja">
      <formula>NOT(ISERROR(SEARCH("Baja",I30)))</formula>
    </cfRule>
    <cfRule type="containsText" dxfId="683" priority="97" operator="containsText" text="Muy baja">
      <formula>NOT(ISERROR(SEARCH("Muy baja",I30)))</formula>
    </cfRule>
    <cfRule type="cellIs" dxfId="682" priority="100" operator="between">
      <formula>1</formula>
      <formula>2</formula>
    </cfRule>
    <cfRule type="cellIs" dxfId="681" priority="101" operator="between">
      <formula>0</formula>
      <formula>2</formula>
    </cfRule>
  </conditionalFormatting>
  <conditionalFormatting sqref="I30">
    <cfRule type="containsText" dxfId="680" priority="81" operator="containsText" text="Muy Alta">
      <formula>NOT(ISERROR(SEARCH("Muy Alta",I30)))</formula>
    </cfRule>
  </conditionalFormatting>
  <conditionalFormatting sqref="Y30:Y34">
    <cfRule type="containsText" dxfId="679" priority="73" operator="containsText" text="Muy Alta">
      <formula>NOT(ISERROR(SEARCH("Muy Alta",Y30)))</formula>
    </cfRule>
    <cfRule type="containsText" dxfId="678" priority="74" operator="containsText" text="Alta">
      <formula>NOT(ISERROR(SEARCH("Alta",Y30)))</formula>
    </cfRule>
    <cfRule type="containsText" dxfId="677" priority="75" operator="containsText" text="Media">
      <formula>NOT(ISERROR(SEARCH("Media",Y30)))</formula>
    </cfRule>
    <cfRule type="containsText" dxfId="676" priority="76" operator="containsText" text="Muy Baja">
      <formula>NOT(ISERROR(SEARCH("Muy Baja",Y30)))</formula>
    </cfRule>
    <cfRule type="containsText" dxfId="675" priority="77" operator="containsText" text="Baja">
      <formula>NOT(ISERROR(SEARCH("Baja",Y30)))</formula>
    </cfRule>
    <cfRule type="containsText" dxfId="674" priority="78" operator="containsText" text="Muy Baja">
      <formula>NOT(ISERROR(SEARCH("Muy Baja",Y30)))</formula>
    </cfRule>
  </conditionalFormatting>
  <conditionalFormatting sqref="AC30:AC34">
    <cfRule type="containsText" dxfId="673" priority="68" operator="containsText" text="Catastrófico">
      <formula>NOT(ISERROR(SEARCH("Catastrófico",AC30)))</formula>
    </cfRule>
    <cfRule type="containsText" dxfId="672" priority="69" operator="containsText" text="Mayor">
      <formula>NOT(ISERROR(SEARCH("Mayor",AC30)))</formula>
    </cfRule>
    <cfRule type="containsText" dxfId="671" priority="70" operator="containsText" text="Moderado">
      <formula>NOT(ISERROR(SEARCH("Moderado",AC30)))</formula>
    </cfRule>
    <cfRule type="containsText" dxfId="670" priority="71" operator="containsText" text="Menor">
      <formula>NOT(ISERROR(SEARCH("Menor",AC30)))</formula>
    </cfRule>
    <cfRule type="containsText" dxfId="669" priority="72" operator="containsText" text="Leve">
      <formula>NOT(ISERROR(SEARCH("Leve",AC30)))</formula>
    </cfRule>
  </conditionalFormatting>
  <conditionalFormatting sqref="AG30">
    <cfRule type="containsText" dxfId="668" priority="59" operator="containsText" text="Extremo">
      <formula>NOT(ISERROR(SEARCH("Extremo",AG30)))</formula>
    </cfRule>
    <cfRule type="containsText" dxfId="667" priority="60" operator="containsText" text="Alto">
      <formula>NOT(ISERROR(SEARCH("Alto",AG30)))</formula>
    </cfRule>
    <cfRule type="containsText" dxfId="666" priority="61" operator="containsText" text="Moderado">
      <formula>NOT(ISERROR(SEARCH("Moderado",AG30)))</formula>
    </cfRule>
    <cfRule type="containsText" dxfId="665" priority="62" operator="containsText" text="Menor">
      <formula>NOT(ISERROR(SEARCH("Menor",AG30)))</formula>
    </cfRule>
    <cfRule type="containsText" dxfId="664" priority="63" operator="containsText" text="Bajo">
      <formula>NOT(ISERROR(SEARCH("Bajo",AG30)))</formula>
    </cfRule>
    <cfRule type="containsText" dxfId="663" priority="64" operator="containsText" text="Moderado">
      <formula>NOT(ISERROR(SEARCH("Moderado",AG30)))</formula>
    </cfRule>
    <cfRule type="containsText" dxfId="662" priority="65" operator="containsText" text="Extremo">
      <formula>NOT(ISERROR(SEARCH("Extremo",AG30)))</formula>
    </cfRule>
    <cfRule type="containsText" dxfId="661" priority="66" operator="containsText" text="Baja">
      <formula>NOT(ISERROR(SEARCH("Baja",AG30)))</formula>
    </cfRule>
    <cfRule type="containsText" dxfId="660" priority="67" operator="containsText" text="Alto">
      <formula>NOT(ISERROR(SEARCH("Alto",AG30)))</formula>
    </cfRule>
  </conditionalFormatting>
  <conditionalFormatting sqref="AA30:AA34">
    <cfRule type="containsText" dxfId="659" priority="54" operator="containsText" text="Muy Alta">
      <formula>NOT(ISERROR(SEARCH("Muy Alta",AA30)))</formula>
    </cfRule>
    <cfRule type="containsText" dxfId="658" priority="55" operator="containsText" text="Alta">
      <formula>NOT(ISERROR(SEARCH("Alta",AA30)))</formula>
    </cfRule>
    <cfRule type="containsText" dxfId="657" priority="56" operator="containsText" text="Media">
      <formula>NOT(ISERROR(SEARCH("Media",AA30)))</formula>
    </cfRule>
    <cfRule type="containsText" dxfId="656" priority="57" operator="containsText" text="Baja">
      <formula>NOT(ISERROR(SEARCH("Baja",AA30)))</formula>
    </cfRule>
    <cfRule type="containsText" dxfId="655" priority="58" operator="containsText" text="Muy Baja">
      <formula>NOT(ISERROR(SEARCH("Muy Baja",AA30)))</formula>
    </cfRule>
  </conditionalFormatting>
  <conditionalFormatting sqref="AE30:AE34">
    <cfRule type="containsText" dxfId="654" priority="49" operator="containsText" text="Catastrófico">
      <formula>NOT(ISERROR(SEARCH("Catastrófico",AE30)))</formula>
    </cfRule>
    <cfRule type="containsText" dxfId="653" priority="50" operator="containsText" text="Moderado">
      <formula>NOT(ISERROR(SEARCH("Moderado",AE30)))</formula>
    </cfRule>
    <cfRule type="containsText" dxfId="652" priority="51" operator="containsText" text="Menor">
      <formula>NOT(ISERROR(SEARCH("Menor",AE30)))</formula>
    </cfRule>
    <cfRule type="containsText" dxfId="651" priority="52" operator="containsText" text="Leve">
      <formula>NOT(ISERROR(SEARCH("Leve",AE30)))</formula>
    </cfRule>
    <cfRule type="containsText" dxfId="650" priority="53" operator="containsText" text="Mayor">
      <formula>NOT(ISERROR(SEARCH("Mayor",AE30)))</formula>
    </cfRule>
  </conditionalFormatting>
  <conditionalFormatting sqref="L15">
    <cfRule type="containsText" dxfId="649" priority="43" operator="containsText" text="Catastrófico">
      <formula>NOT(ISERROR(SEARCH("Catastrófico",L15)))</formula>
    </cfRule>
    <cfRule type="containsText" dxfId="648" priority="44" operator="containsText" text="Mayor">
      <formula>NOT(ISERROR(SEARCH("Mayor",L15)))</formula>
    </cfRule>
    <cfRule type="containsText" dxfId="647" priority="45" operator="containsText" text="Alta">
      <formula>NOT(ISERROR(SEARCH("Alta",L15)))</formula>
    </cfRule>
    <cfRule type="containsText" dxfId="646" priority="46" operator="containsText" text="Moderado">
      <formula>NOT(ISERROR(SEARCH("Moderado",L15)))</formula>
    </cfRule>
    <cfRule type="containsText" dxfId="645" priority="47" operator="containsText" text="Menor">
      <formula>NOT(ISERROR(SEARCH("Menor",L15)))</formula>
    </cfRule>
    <cfRule type="containsText" dxfId="644" priority="48" operator="containsText" text="Leve">
      <formula>NOT(ISERROR(SEARCH("Leve",L15)))</formula>
    </cfRule>
  </conditionalFormatting>
  <conditionalFormatting sqref="M15">
    <cfRule type="containsText" dxfId="643" priority="37" operator="containsText" text="Catastrófico">
      <formula>NOT(ISERROR(SEARCH("Catastrófico",M15)))</formula>
    </cfRule>
    <cfRule type="containsText" dxfId="642" priority="38" operator="containsText" text="Mayor">
      <formula>NOT(ISERROR(SEARCH("Mayor",M15)))</formula>
    </cfRule>
    <cfRule type="containsText" dxfId="641" priority="39" operator="containsText" text="Alta">
      <formula>NOT(ISERROR(SEARCH("Alta",M15)))</formula>
    </cfRule>
    <cfRule type="containsText" dxfId="640" priority="40" operator="containsText" text="Moderado">
      <formula>NOT(ISERROR(SEARCH("Moderado",M15)))</formula>
    </cfRule>
    <cfRule type="containsText" dxfId="639" priority="41" operator="containsText" text="Menor">
      <formula>NOT(ISERROR(SEARCH("Menor",M15)))</formula>
    </cfRule>
    <cfRule type="containsText" dxfId="638" priority="42" operator="containsText" text="Leve">
      <formula>NOT(ISERROR(SEARCH("Leve",M15)))</formula>
    </cfRule>
  </conditionalFormatting>
  <conditionalFormatting sqref="L20">
    <cfRule type="containsText" dxfId="637" priority="31" operator="containsText" text="Catastrófico">
      <formula>NOT(ISERROR(SEARCH("Catastrófico",L20)))</formula>
    </cfRule>
    <cfRule type="containsText" dxfId="636" priority="32" operator="containsText" text="Mayor">
      <formula>NOT(ISERROR(SEARCH("Mayor",L20)))</formula>
    </cfRule>
    <cfRule type="containsText" dxfId="635" priority="33" operator="containsText" text="Alta">
      <formula>NOT(ISERROR(SEARCH("Alta",L20)))</formula>
    </cfRule>
    <cfRule type="containsText" dxfId="634" priority="34" operator="containsText" text="Moderado">
      <formula>NOT(ISERROR(SEARCH("Moderado",L20)))</formula>
    </cfRule>
    <cfRule type="containsText" dxfId="633" priority="35" operator="containsText" text="Menor">
      <formula>NOT(ISERROR(SEARCH("Menor",L20)))</formula>
    </cfRule>
    <cfRule type="containsText" dxfId="632" priority="36" operator="containsText" text="Leve">
      <formula>NOT(ISERROR(SEARCH("Leve",L20)))</formula>
    </cfRule>
  </conditionalFormatting>
  <conditionalFormatting sqref="M20">
    <cfRule type="containsText" dxfId="631" priority="25" operator="containsText" text="Catastrófico">
      <formula>NOT(ISERROR(SEARCH("Catastrófico",M20)))</formula>
    </cfRule>
    <cfRule type="containsText" dxfId="630" priority="26" operator="containsText" text="Mayor">
      <formula>NOT(ISERROR(SEARCH("Mayor",M20)))</formula>
    </cfRule>
    <cfRule type="containsText" dxfId="629" priority="27" operator="containsText" text="Alta">
      <formula>NOT(ISERROR(SEARCH("Alta",M20)))</formula>
    </cfRule>
    <cfRule type="containsText" dxfId="628" priority="28" operator="containsText" text="Moderado">
      <formula>NOT(ISERROR(SEARCH("Moderado",M20)))</formula>
    </cfRule>
    <cfRule type="containsText" dxfId="627" priority="29" operator="containsText" text="Menor">
      <formula>NOT(ISERROR(SEARCH("Menor",M20)))</formula>
    </cfRule>
    <cfRule type="containsText" dxfId="626" priority="30" operator="containsText" text="Leve">
      <formula>NOT(ISERROR(SEARCH("Leve",M20)))</formula>
    </cfRule>
  </conditionalFormatting>
  <conditionalFormatting sqref="L25">
    <cfRule type="containsText" dxfId="625" priority="19" operator="containsText" text="Catastrófico">
      <formula>NOT(ISERROR(SEARCH("Catastrófico",L25)))</formula>
    </cfRule>
    <cfRule type="containsText" dxfId="624" priority="20" operator="containsText" text="Mayor">
      <formula>NOT(ISERROR(SEARCH("Mayor",L25)))</formula>
    </cfRule>
    <cfRule type="containsText" dxfId="623" priority="21" operator="containsText" text="Alta">
      <formula>NOT(ISERROR(SEARCH("Alta",L25)))</formula>
    </cfRule>
    <cfRule type="containsText" dxfId="622" priority="22" operator="containsText" text="Moderado">
      <formula>NOT(ISERROR(SEARCH("Moderado",L25)))</formula>
    </cfRule>
    <cfRule type="containsText" dxfId="621" priority="23" operator="containsText" text="Menor">
      <formula>NOT(ISERROR(SEARCH("Menor",L25)))</formula>
    </cfRule>
    <cfRule type="containsText" dxfId="620" priority="24" operator="containsText" text="Leve">
      <formula>NOT(ISERROR(SEARCH("Leve",L25)))</formula>
    </cfRule>
  </conditionalFormatting>
  <conditionalFormatting sqref="M25">
    <cfRule type="containsText" dxfId="619" priority="13" operator="containsText" text="Catastrófico">
      <formula>NOT(ISERROR(SEARCH("Catastrófico",M25)))</formula>
    </cfRule>
    <cfRule type="containsText" dxfId="618" priority="14" operator="containsText" text="Mayor">
      <formula>NOT(ISERROR(SEARCH("Mayor",M25)))</formula>
    </cfRule>
    <cfRule type="containsText" dxfId="617" priority="15" operator="containsText" text="Alta">
      <formula>NOT(ISERROR(SEARCH("Alta",M25)))</formula>
    </cfRule>
    <cfRule type="containsText" dxfId="616" priority="16" operator="containsText" text="Moderado">
      <formula>NOT(ISERROR(SEARCH("Moderado",M25)))</formula>
    </cfRule>
    <cfRule type="containsText" dxfId="615" priority="17" operator="containsText" text="Menor">
      <formula>NOT(ISERROR(SEARCH("Menor",M25)))</formula>
    </cfRule>
    <cfRule type="containsText" dxfId="614" priority="18" operator="containsText" text="Leve">
      <formula>NOT(ISERROR(SEARCH("Leve",M25)))</formula>
    </cfRule>
  </conditionalFormatting>
  <conditionalFormatting sqref="L30">
    <cfRule type="containsText" dxfId="613" priority="7" operator="containsText" text="Catastrófico">
      <formula>NOT(ISERROR(SEARCH("Catastrófico",L30)))</formula>
    </cfRule>
    <cfRule type="containsText" dxfId="612" priority="8" operator="containsText" text="Mayor">
      <formula>NOT(ISERROR(SEARCH("Mayor",L30)))</formula>
    </cfRule>
    <cfRule type="containsText" dxfId="611" priority="9" operator="containsText" text="Alta">
      <formula>NOT(ISERROR(SEARCH("Alta",L30)))</formula>
    </cfRule>
    <cfRule type="containsText" dxfId="610" priority="10" operator="containsText" text="Moderado">
      <formula>NOT(ISERROR(SEARCH("Moderado",L30)))</formula>
    </cfRule>
    <cfRule type="containsText" dxfId="609" priority="11" operator="containsText" text="Menor">
      <formula>NOT(ISERROR(SEARCH("Menor",L30)))</formula>
    </cfRule>
    <cfRule type="containsText" dxfId="608" priority="12" operator="containsText" text="Leve">
      <formula>NOT(ISERROR(SEARCH("Leve",L30)))</formula>
    </cfRule>
  </conditionalFormatting>
  <conditionalFormatting sqref="M30">
    <cfRule type="containsText" dxfId="607" priority="1" operator="containsText" text="Catastrófico">
      <formula>NOT(ISERROR(SEARCH("Catastrófico",M30)))</formula>
    </cfRule>
    <cfRule type="containsText" dxfId="606" priority="2" operator="containsText" text="Mayor">
      <formula>NOT(ISERROR(SEARCH("Mayor",M30)))</formula>
    </cfRule>
    <cfRule type="containsText" dxfId="605" priority="3" operator="containsText" text="Alta">
      <formula>NOT(ISERROR(SEARCH("Alta",M30)))</formula>
    </cfRule>
    <cfRule type="containsText" dxfId="604" priority="4" operator="containsText" text="Moderado">
      <formula>NOT(ISERROR(SEARCH("Moderado",M30)))</formula>
    </cfRule>
    <cfRule type="containsText" dxfId="603" priority="5" operator="containsText" text="Menor">
      <formula>NOT(ISERROR(SEARCH("Menor",M30)))</formula>
    </cfRule>
    <cfRule type="containsText" dxfId="602" priority="6" operator="containsText" text="Leve">
      <formula>NOT(ISERROR(SEARCH("Leve",M30)))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56" operator="containsText" id="{32B70E3F-29A2-4AC3-9B22-E350E0679059}">
            <xm:f>NOT(ISERROR(SEARCH('[7. Matriz de Riesgos SIGCMA 5X5 Archivo.xlsx]Tabla probabilidad'!#REF!,I10)))</xm:f>
            <xm:f>'[7. Matriz de Riesgos SIGCMA 5X5 Archivo.xlsx]Tabla probabilidad'!#REF!</xm:f>
            <x14:dxf>
              <font>
                <color rgb="FF006100"/>
              </font>
              <fill>
                <patternFill>
                  <bgColor rgb="FFC6EFCE"/>
                </patternFill>
              </fill>
            </x14:dxf>
          </x14:cfRule>
          <x14:cfRule type="containsText" priority="257" operator="containsText" id="{C77A4D87-F153-49E4-A635-727BECEE085C}">
            <xm:f>NOT(ISERROR(SEARCH('[7. Matriz de Riesgos SIGCMA 5X5 Archivo.xlsx]Tabla probabilidad'!#REF!,I10)))</xm:f>
            <xm:f>'[7. Matriz de Riesgos SIGCMA 5X5 Archivo.xlsx]Tabla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186" operator="containsText" id="{6ECC60DD-E74E-4180-AC3E-BC85A4E49889}">
            <xm:f>NOT(ISERROR(SEARCH('[7. Matriz de Riesgos SIGCMA 5X5 Archivo.xlsx]Tabla probabilidad'!#REF!,I15)))</xm:f>
            <xm:f>'[7. Matriz de Riesgos SIGCMA 5X5 Archivo.xlsx]Tabla probabilidad'!#REF!</xm:f>
            <x14:dxf>
              <font>
                <color rgb="FF006100"/>
              </font>
              <fill>
                <patternFill>
                  <bgColor rgb="FFC6EFCE"/>
                </patternFill>
              </fill>
            </x14:dxf>
          </x14:cfRule>
          <x14:cfRule type="containsText" priority="187" operator="containsText" id="{ADB218A6-05D5-4AC7-A469-F776CD717D05}">
            <xm:f>NOT(ISERROR(SEARCH('[7. Matriz de Riesgos SIGCMA 5X5 Archivo.xlsx]Tabla probabilidad'!#REF!,I15)))</xm:f>
            <xm:f>'[7. Matriz de Riesgos SIGCMA 5X5 Archivo.xlsx]Tabla probabilidad'!#REF!</xm:f>
            <x14:dxf>
              <font>
                <color rgb="FF9C0006"/>
              </font>
              <fill>
                <patternFill>
                  <bgColor rgb="FFFFC7CE"/>
                </patternFill>
              </fill>
            </x14:dxf>
          </x14:cfRule>
          <xm:sqref>I15 I20 I25</xm:sqref>
        </x14:conditionalFormatting>
        <x14:conditionalFormatting xmlns:xm="http://schemas.microsoft.com/office/excel/2006/main">
          <x14:cfRule type="containsText" priority="98" operator="containsText" id="{2E92244B-7280-42A9-A8E5-37D7D58F30DE}">
            <xm:f>NOT(ISERROR(SEARCH('[7. Matriz de Riesgos SIGCMA 5X5 Archivo.xlsx]Tabla probabilidad'!#REF!,I30)))</xm:f>
            <xm:f>'[7. Matriz de Riesgos SIGCMA 5X5 Archivo.xlsx]Tabla probabilidad'!#REF!</xm:f>
            <x14:dxf>
              <font>
                <color rgb="FF006100"/>
              </font>
              <fill>
                <patternFill>
                  <bgColor rgb="FFC6EFCE"/>
                </patternFill>
              </fill>
            </x14:dxf>
          </x14:cfRule>
          <x14:cfRule type="containsText" priority="99" operator="containsText" id="{88072119-B2DB-4CE0-A907-12B4274E755F}">
            <xm:f>NOT(ISERROR(SEARCH('[7. Matriz de Riesgos SIGCMA 5X5 Archivo.xlsx]Tabla probabilidad'!#REF!,I30)))</xm:f>
            <xm:f>'[7. Matriz de Riesgos SIGCMA 5X5 Archivo.xlsx]Tabla probabilidad'!#REF!</xm:f>
            <x14:dxf>
              <font>
                <color rgb="FF9C0006"/>
              </font>
              <fill>
                <patternFill>
                  <bgColor rgb="FFFFC7CE"/>
                </patternFill>
              </fill>
            </x14:dxf>
          </x14:cfRule>
          <xm:sqref>I30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236C58-D9F9-49F3-ACB3-4B7FB328B918}">
          <x14:formula1>
            <xm:f>'\\172.16.175.124\area de coordinacion\GESTION DE CALIDAD\SISTEMA GESTION DE LA CALIDAD\6.PLANIFICACIÓN\Matriz de riesgos 2021\[7. Matriz de Riesgos SIGCMA 5X5 Archivo.xlsx]LISTA'!#REF!</xm:f>
          </x14:formula1>
          <xm:sqref>K10:K34</xm:sqref>
        </x14:dataValidation>
        <x14:dataValidation type="list" allowBlank="1" showInputMessage="1" showErrorMessage="1" xr:uid="{5FD50B1E-86B6-4509-97CA-E7290A49B264}">
          <x14:formula1>
            <xm:f>'\\172.16.175.124\area de coordinacion\GESTION DE CALIDAD\SISTEMA GESTION DE LA CALIDAD\6.PLANIFICACIÓN\Matriz de riesgos 2021\[7. Matriz de Riesgos SIGCMA 5X5 Archivo.xlsx]LISTA'!#REF!</xm:f>
          </x14:formula1>
          <xm:sqref>C10:C34 G10 G15 G20 G25 G30 AN10 AN15 AN20 AN25 AN30 AH10 AH15 AH20 AH25 AH30 R10:S34 U10:W34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0FC8-04B3-48C6-AF2D-E4017602B8EA}">
  <sheetPr>
    <tabColor theme="4" tint="-0.249977111117893"/>
  </sheetPr>
  <dimension ref="A1:KL25"/>
  <sheetViews>
    <sheetView topLeftCell="C4" zoomScale="40" zoomScaleNormal="40" workbookViewId="0">
      <selection activeCell="S13" sqref="S13"/>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9.28515625"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47"/>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654</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655</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656</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44"/>
      <c r="AB8" s="144"/>
      <c r="AC8" s="241" t="s">
        <v>23</v>
      </c>
      <c r="AD8" s="241" t="s">
        <v>15</v>
      </c>
      <c r="AE8" s="144"/>
      <c r="AF8" s="14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45" t="s">
        <v>197</v>
      </c>
      <c r="AB9" s="145" t="s">
        <v>15</v>
      </c>
      <c r="AC9" s="247"/>
      <c r="AD9" s="247"/>
      <c r="AE9" s="146" t="s">
        <v>23</v>
      </c>
      <c r="AF9" s="146"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657</v>
      </c>
      <c r="C10" s="248" t="s">
        <v>232</v>
      </c>
      <c r="D10" s="254" t="s">
        <v>658</v>
      </c>
      <c r="E10" s="248" t="s">
        <v>659</v>
      </c>
      <c r="F10" s="254" t="s">
        <v>660</v>
      </c>
      <c r="G10" s="248" t="s">
        <v>41</v>
      </c>
      <c r="H10" s="248">
        <v>0</v>
      </c>
      <c r="I10" s="255" t="str">
        <f>IF(H10&lt;=2,'[11]Tabla probabilidad'!$B$5,IF(H10&lt;=24,'[11]Tabla probabilidad'!$B$6,IF(H10&lt;=500,'[11]Tabla probabilidad'!$B$7,IF(H10&lt;=5000,'[11]Tabla probabilidad'!$B$8,IF(H10&gt;5000,'[11]Tabla probabilidad'!$B$9)))))</f>
        <v>Muy Baja</v>
      </c>
      <c r="J10" s="256">
        <f>IF(H10&lt;=2,'[11]Tabla probabilidad'!$D$5,IF(H10&lt;=24,'[11]Tabla probabilidad'!$D$6,IF(H10&lt;=500,'[11]Tabla probabilidad'!$D$7,IF(H10&lt;=5000,'[11]Tabla probabilidad'!$D$8,IF(H10&gt;5000,'[11]Tabla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VLOOKUP((I10&amp;L10),[11]Hoja1!$B$4:$C$28,2,0)</f>
        <v>Bajo</v>
      </c>
      <c r="O10" s="250">
        <v>1</v>
      </c>
      <c r="P10" s="250" t="s">
        <v>661</v>
      </c>
      <c r="Q10" s="250" t="str">
        <f t="shared" ref="Q10" si="0">IF(R10="Preventivo","Probabilidad",IF(R10="Detectivo","Probabilidad", IF(R10="Correctivo","Impacto")))</f>
        <v>Probabilidad</v>
      </c>
      <c r="R10" s="250" t="s">
        <v>51</v>
      </c>
      <c r="S10" s="250" t="s">
        <v>56</v>
      </c>
      <c r="T10" s="257">
        <f>VLOOKUP(R10&amp;S10,[11]Hoja1!$Q$4:$R$9,2,0)</f>
        <v>0.45</v>
      </c>
      <c r="U10" s="250" t="s">
        <v>58</v>
      </c>
      <c r="V10" s="250" t="s">
        <v>61</v>
      </c>
      <c r="W10" s="250" t="s">
        <v>64</v>
      </c>
      <c r="X10" s="143">
        <f>IF(Q10="Probabilidad",($J$10*T10),IF(Q10="Impacto"," "))</f>
        <v>9.0000000000000011E-2</v>
      </c>
      <c r="Y10" s="143" t="e">
        <f>IF(Z10&lt;=20%,#REF!,IF(Z10&lt;=40%,#REF!,IF(Z10&lt;=60%,#REF!,IF(Z10&lt;=80%,#REF!,IF(Z10&lt;=100%,#REF!)))))</f>
        <v>#REF!</v>
      </c>
      <c r="Z10" s="257">
        <v>0.1</v>
      </c>
      <c r="AA10" s="257" t="str">
        <f>IF(AB10&lt;=20%,'[11]Tabla probabilidad'!$B$5,IF(AB10&lt;=40%,'[11]Tabla probabilidad'!$B$6,IF(AB10&lt;=60%,'[11]Tabla probabilidad'!$B$7,IF(AB10&lt;=80%,'[11]Tabla probabilidad'!$B$8,IF(AB10&lt;=100%,'[11]Tabla probabilidad'!$B$9)))))</f>
        <v>Muy Baja</v>
      </c>
      <c r="AB10" s="257">
        <f>AVERAGE(Z10:Z14)</f>
        <v>0.1</v>
      </c>
      <c r="AC10" s="167" t="str">
        <f t="shared" ref="AC10:AC14"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VLOOKUP(AA10&amp;AE10,[11]Hoja1!$B$4:$C$28,2,0)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251"/>
      <c r="P11" s="251"/>
      <c r="Q11" s="251"/>
      <c r="R11" s="251"/>
      <c r="S11" s="251"/>
      <c r="T11" s="258"/>
      <c r="U11" s="251"/>
      <c r="V11" s="251"/>
      <c r="W11" s="251"/>
      <c r="X11" s="143" t="b">
        <f>IF(Q11="Probabilidad",($J$10*T11),IF(Q11="Impacto"," "))</f>
        <v>0</v>
      </c>
      <c r="Y11" s="143" t="e">
        <f>IF(Z11&lt;=20%,#REF!,IF(Z11&lt;=40%,#REF!,IF(Z11&lt;=60%,#REF!,IF(Z11&lt;=80%,#REF!,IF(Z11&lt;=100%,#REF!)))))</f>
        <v>#REF!</v>
      </c>
      <c r="Z11" s="258"/>
      <c r="AA11" s="258"/>
      <c r="AB11" s="258"/>
      <c r="AC11" s="167" t="b">
        <f t="shared" si="1"/>
        <v>0</v>
      </c>
      <c r="AD11" s="167" t="b">
        <f>IF(Q11="Probabilidad",(($M$10-0)),IF(Q11="Impacto",($M$10-($M$10*T11))))</f>
        <v>0</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252"/>
      <c r="P12" s="252"/>
      <c r="Q12" s="252"/>
      <c r="R12" s="252"/>
      <c r="S12" s="252"/>
      <c r="T12" s="259"/>
      <c r="U12" s="252"/>
      <c r="V12" s="252"/>
      <c r="W12" s="252"/>
      <c r="X12" s="143" t="b">
        <f t="shared" ref="X12:X14" si="2">IF(Q12="Probabilidad",($J$10*T12),IF(Q12="Impacto"," "))</f>
        <v>0</v>
      </c>
      <c r="Y12" s="143" t="e">
        <f>IF(Z12&lt;=20%,#REF!,IF(Z12&lt;=40%,#REF!,IF(Z12&lt;=60%,#REF!,IF(Z12&lt;=80%,#REF!,IF(Z12&lt;=100%,#REF!)))))</f>
        <v>#REF!</v>
      </c>
      <c r="Z12" s="259"/>
      <c r="AA12" s="258"/>
      <c r="AB12" s="258"/>
      <c r="AC12" s="167" t="b">
        <f t="shared" si="1"/>
        <v>0</v>
      </c>
      <c r="AD12" s="167"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41"/>
      <c r="P13" s="142"/>
      <c r="Q13" s="141"/>
      <c r="R13" s="141"/>
      <c r="S13" s="141"/>
      <c r="T13" s="143"/>
      <c r="U13" s="141"/>
      <c r="V13" s="141"/>
      <c r="W13" s="141"/>
      <c r="X13" s="143" t="b">
        <f t="shared" si="2"/>
        <v>0</v>
      </c>
      <c r="Y13" s="143" t="e">
        <f>IF(Z13&lt;=20%,#REF!,IF(Z13&lt;=40%,#REF!,IF(Z13&lt;=60%,#REF!,IF(Z13&lt;=80%,#REF!,IF(Z13&lt;=100%,#REF!)))))</f>
        <v>#REF!</v>
      </c>
      <c r="Z13" s="171"/>
      <c r="AA13" s="258"/>
      <c r="AB13" s="258"/>
      <c r="AC13" s="167" t="b">
        <f t="shared" si="1"/>
        <v>0</v>
      </c>
      <c r="AD13" s="167" t="b">
        <f>IF(Q13="Probabilidad",(($M$10-0)),IF(Q13="Impacto",($M$10-($M$10*T13))))</f>
        <v>0</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141"/>
      <c r="P14" s="140"/>
      <c r="Q14" s="141"/>
      <c r="R14" s="141"/>
      <c r="S14" s="141"/>
      <c r="T14" s="143"/>
      <c r="U14" s="141"/>
      <c r="V14" s="141"/>
      <c r="W14" s="141"/>
      <c r="X14" s="143" t="b">
        <f t="shared" si="2"/>
        <v>0</v>
      </c>
      <c r="Y14" s="143" t="e">
        <f>IF(Z14&lt;=20%,#REF!,IF(Z14&lt;=40%,#REF!,IF(Z14&lt;=60%,#REF!,IF(Z14&lt;=80%,#REF!,IF(Z14&lt;=100%,#REF!)))))</f>
        <v>#REF!</v>
      </c>
      <c r="Z14" s="171"/>
      <c r="AA14" s="259"/>
      <c r="AB14" s="259"/>
      <c r="AC14" s="167" t="b">
        <f t="shared" si="1"/>
        <v>0</v>
      </c>
      <c r="AD14" s="167"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662</v>
      </c>
      <c r="C15" s="248" t="s">
        <v>232</v>
      </c>
      <c r="D15" s="260" t="s">
        <v>663</v>
      </c>
      <c r="E15" s="250" t="s">
        <v>550</v>
      </c>
      <c r="F15" s="250" t="s">
        <v>551</v>
      </c>
      <c r="G15" s="248" t="s">
        <v>41</v>
      </c>
      <c r="H15" s="250">
        <v>0</v>
      </c>
      <c r="I15" s="255" t="str">
        <f>IF(H15&lt;=2,'[11]Tabla probabilidad'!$B$5,IF(H15&lt;=24,'[11]Tabla probabilidad'!$B$6,IF(H15&lt;=500,'[11]Tabla probabilidad'!$B$7,IF(H15&lt;=5000,'[11]Tabla probabilidad'!$B$8,IF(H15&gt;5000,'[11]Tabla probabilidad'!$B$9)))))</f>
        <v>Muy Baja</v>
      </c>
      <c r="J15" s="256">
        <f>IF(H15&lt;=2,'[11]Tabla probabilidad'!$D$5,IF(H15&lt;=24,'[11]Tabla probabilidad'!$D$6,IF(H15&lt;=500,'[11]Tabla probabilidad'!$D$7,IF(H15&lt;=5000,'[11]Tabla probabilidad'!$D$8,IF(H15&gt;5000,'[11]Tabla probabilidad'!$D$9)))))</f>
        <v>0.2</v>
      </c>
      <c r="K15" s="248" t="s">
        <v>227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VLOOKUP((I15&amp;L15),[11]Hoja1!$B$4:$C$28,2,0)</f>
        <v>Bajo</v>
      </c>
      <c r="O15" s="141">
        <v>1</v>
      </c>
      <c r="P15" s="142" t="s">
        <v>664</v>
      </c>
      <c r="Q15" s="141" t="str">
        <f t="shared" ref="Q15:Q21" si="3">IF(R15="Preventivo","Probabilidad",IF(R15="Detectivo","Probabilidad", IF(R15="Correctivo","Impacto")))</f>
        <v>Probabilidad</v>
      </c>
      <c r="R15" s="141" t="s">
        <v>51</v>
      </c>
      <c r="S15" s="141" t="s">
        <v>56</v>
      </c>
      <c r="T15" s="168">
        <f>VLOOKUP(R15&amp;S15,[11]Hoja1!$Q$4:$R$9,2,0)</f>
        <v>0.45</v>
      </c>
      <c r="U15" s="141" t="s">
        <v>58</v>
      </c>
      <c r="V15" s="141" t="s">
        <v>61</v>
      </c>
      <c r="W15" s="141" t="s">
        <v>64</v>
      </c>
      <c r="X15" s="143">
        <f>IF(Q15="Probabilidad",($J$15*T15),IF(Q15="Impacto"," "))</f>
        <v>9.0000000000000011E-2</v>
      </c>
      <c r="Y15" s="143" t="e">
        <f>IF(Z15&lt;=20%,#REF!,IF(Z15&lt;=40%,#REF!,IF(Z15&lt;=60%,#REF!,IF(Z15&lt;=80%,#REF!,IF(Z15&lt;=100%,#REF!)))))</f>
        <v>#REF!</v>
      </c>
      <c r="Z15" s="167">
        <f>IF(R15="Preventivo",($J$15-($J$15*T15)),IF(R15="Detectivo",($J$15-($J$15*T15)),IF(R15="Correctivo",($J$15))))</f>
        <v>0.11</v>
      </c>
      <c r="AA15" s="257" t="str">
        <f>IF(AB15&lt;=20%,'[11]Tabla probabilidad'!$B$5,IF(AB15&lt;=40%,'[11]Tabla probabilidad'!$B$6,IF(AB15&lt;=60%,'[11]Tabla probabilidad'!$B$7,IF(AB15&lt;=80%,'[11]Tabla probabilidad'!$B$8,IF(AB15&lt;=100%,'[11]Tabla probabilidad'!$B$9)))))</f>
        <v>Muy Baja</v>
      </c>
      <c r="AB15" s="257">
        <f>AVERAGE(Z15:Z19)</f>
        <v>0.11</v>
      </c>
      <c r="AC15" s="143" t="str">
        <f t="shared" ref="AC15:AC24" si="4">IF(AD15&lt;=20%,"Leve",IF(AD15&lt;=40%,"Menor",IF(AD15&lt;=60%,"Moderado",IF(AD15&lt;=80%,"Mayor",IF(AD15&lt;=100%,"Catastrófico")))))</f>
        <v>Leve</v>
      </c>
      <c r="AD15" s="143">
        <f>IF(Q15="Probabilidad",(($M$15-0)),IF(Q15="Impacto",($M$15-($M$15*T15))))</f>
        <v>0.2</v>
      </c>
      <c r="AE15" s="257" t="str">
        <f>IF(AF15&lt;=20%,"Leve",IF(AF15&lt;=40%,"Menor",IF(AF15&lt;=60%,"Moderado",IF(AF15&lt;=80%,"Mayor",IF(AF15&lt;=100%,"Catastrófico")))))</f>
        <v>Leve</v>
      </c>
      <c r="AF15" s="257">
        <f>AVERAGE(AD15:AD19)</f>
        <v>0.2</v>
      </c>
      <c r="AG15" s="250" t="str">
        <f>VLOOKUP(AA15&amp;AE15,[11]Hoja1!$B$4:$C$28,2,0)</f>
        <v>Bajo</v>
      </c>
      <c r="AH15" s="248" t="s">
        <v>206</v>
      </c>
      <c r="AI15" s="248"/>
      <c r="AJ15" s="248"/>
      <c r="AK15" s="248"/>
      <c r="AL15" s="248"/>
      <c r="AM15" s="248"/>
      <c r="AN15" s="248"/>
    </row>
    <row r="16" spans="1:298" ht="47.25" customHeight="1" x14ac:dyDescent="0.25">
      <c r="A16" s="248"/>
      <c r="B16" s="251"/>
      <c r="C16" s="248"/>
      <c r="D16" s="261"/>
      <c r="E16" s="251"/>
      <c r="F16" s="251"/>
      <c r="G16" s="248"/>
      <c r="H16" s="251"/>
      <c r="I16" s="255"/>
      <c r="J16" s="256"/>
      <c r="K16" s="248"/>
      <c r="L16" s="249"/>
      <c r="M16" s="249"/>
      <c r="N16" s="248"/>
      <c r="O16" s="141">
        <v>2</v>
      </c>
      <c r="P16" s="142" t="s">
        <v>665</v>
      </c>
      <c r="Q16" s="141" t="str">
        <f t="shared" si="3"/>
        <v>Probabilidad</v>
      </c>
      <c r="R16" s="141" t="s">
        <v>51</v>
      </c>
      <c r="S16" s="141" t="s">
        <v>56</v>
      </c>
      <c r="T16" s="168">
        <f>VLOOKUP(R16&amp;S16,[11]Hoja1!$Q$4:$R$9,2,0)</f>
        <v>0.45</v>
      </c>
      <c r="U16" s="141" t="s">
        <v>58</v>
      </c>
      <c r="V16" s="141" t="s">
        <v>61</v>
      </c>
      <c r="W16" s="141" t="s">
        <v>64</v>
      </c>
      <c r="X16" s="143">
        <f>IF(Q16="Probabilidad",($J$15*T16),IF(Q16="Impacto"," "))</f>
        <v>9.0000000000000011E-2</v>
      </c>
      <c r="Y16" s="143" t="e">
        <f>IF(Z16&lt;=20%,#REF!,IF(Z16&lt;=40%,#REF!,IF(Z16&lt;=60%,#REF!,IF(Z16&lt;=80%,#REF!,IF(Z16&lt;=100%,#REF!)))))</f>
        <v>#REF!</v>
      </c>
      <c r="Z16" s="167">
        <f t="shared" ref="Z16" si="5">IF(R16="Preventivo",($J$15-($J$15*T16)),IF(R16="Detectivo",($J$15-($J$15*T16)),IF(R16="Correctivo",($J$15))))</f>
        <v>0.11</v>
      </c>
      <c r="AA16" s="258"/>
      <c r="AB16" s="258"/>
      <c r="AC16" s="143" t="str">
        <f t="shared" si="4"/>
        <v>Leve</v>
      </c>
      <c r="AD16" s="143">
        <f t="shared" ref="AD16:AD19" si="6">IF(Q16="Probabilidad",(($M$15-0)),IF(Q16="Impacto",($M$15-($M$15*T16))))</f>
        <v>0.2</v>
      </c>
      <c r="AE16" s="258"/>
      <c r="AF16" s="258"/>
      <c r="AG16" s="251"/>
      <c r="AH16" s="248"/>
      <c r="AI16" s="248"/>
      <c r="AJ16" s="248"/>
      <c r="AK16" s="248"/>
      <c r="AL16" s="248"/>
      <c r="AM16" s="248"/>
      <c r="AN16" s="248"/>
    </row>
    <row r="17" spans="1:40" ht="62.25" customHeight="1" x14ac:dyDescent="0.25">
      <c r="A17" s="248"/>
      <c r="B17" s="251"/>
      <c r="C17" s="248"/>
      <c r="D17" s="261"/>
      <c r="E17" s="251"/>
      <c r="F17" s="251"/>
      <c r="G17" s="248"/>
      <c r="H17" s="251"/>
      <c r="I17" s="255"/>
      <c r="J17" s="256"/>
      <c r="K17" s="248"/>
      <c r="L17" s="249"/>
      <c r="M17" s="249"/>
      <c r="N17" s="248"/>
      <c r="O17" s="141"/>
      <c r="P17" s="142"/>
      <c r="Q17" s="141"/>
      <c r="R17" s="141"/>
      <c r="S17" s="141"/>
      <c r="T17" s="172"/>
      <c r="U17" s="141"/>
      <c r="V17" s="141"/>
      <c r="W17" s="141"/>
      <c r="X17" s="143" t="b">
        <f t="shared" ref="X17:X19" si="7">IF(Q17="Probabilidad",($J$15*T17),IF(Q17="Impacto"," "))</f>
        <v>0</v>
      </c>
      <c r="Y17" s="143" t="e">
        <f>IF(Z17&lt;=20%,#REF!,IF(Z17&lt;=40%,#REF!,IF(Z17&lt;=60%,#REF!,IF(Z17&lt;=80%,#REF!,IF(Z17&lt;=100%,#REF!)))))</f>
        <v>#REF!</v>
      </c>
      <c r="Z17" s="172"/>
      <c r="AA17" s="258"/>
      <c r="AB17" s="258"/>
      <c r="AC17" s="143" t="b">
        <f t="shared" si="4"/>
        <v>0</v>
      </c>
      <c r="AD17" s="143" t="b">
        <f t="shared" si="6"/>
        <v>0</v>
      </c>
      <c r="AE17" s="258"/>
      <c r="AF17" s="258"/>
      <c r="AG17" s="251"/>
      <c r="AH17" s="248"/>
      <c r="AI17" s="248"/>
      <c r="AJ17" s="248"/>
      <c r="AK17" s="248"/>
      <c r="AL17" s="248"/>
      <c r="AM17" s="248"/>
      <c r="AN17" s="248"/>
    </row>
    <row r="18" spans="1:40" ht="51" customHeight="1" x14ac:dyDescent="0.25">
      <c r="A18" s="248"/>
      <c r="B18" s="251"/>
      <c r="C18" s="248"/>
      <c r="D18" s="261"/>
      <c r="E18" s="251"/>
      <c r="F18" s="251"/>
      <c r="G18" s="248"/>
      <c r="H18" s="251"/>
      <c r="I18" s="255"/>
      <c r="J18" s="256"/>
      <c r="K18" s="248"/>
      <c r="L18" s="249"/>
      <c r="M18" s="249"/>
      <c r="N18" s="248"/>
      <c r="O18" s="141"/>
      <c r="P18" s="142"/>
      <c r="Q18" s="141"/>
      <c r="R18" s="141"/>
      <c r="S18" s="141"/>
      <c r="T18" s="143"/>
      <c r="U18" s="141"/>
      <c r="V18" s="141"/>
      <c r="W18" s="141"/>
      <c r="X18" s="143" t="b">
        <f t="shared" si="7"/>
        <v>0</v>
      </c>
      <c r="Y18" s="143" t="e">
        <f>IF(Z18&lt;=20%,#REF!,IF(Z18&lt;=40%,#REF!,IF(Z18&lt;=60%,#REF!,IF(Z18&lt;=80%,#REF!,IF(Z18&lt;=100%,#REF!)))))</f>
        <v>#REF!</v>
      </c>
      <c r="Z18" s="173"/>
      <c r="AA18" s="258"/>
      <c r="AB18" s="258"/>
      <c r="AC18" s="143" t="b">
        <f t="shared" si="4"/>
        <v>0</v>
      </c>
      <c r="AD18" s="143" t="b">
        <f t="shared" si="6"/>
        <v>0</v>
      </c>
      <c r="AE18" s="258"/>
      <c r="AF18" s="258"/>
      <c r="AG18" s="251"/>
      <c r="AH18" s="248"/>
      <c r="AI18" s="248"/>
      <c r="AJ18" s="248"/>
      <c r="AK18" s="248"/>
      <c r="AL18" s="248"/>
      <c r="AM18" s="248"/>
      <c r="AN18" s="248"/>
    </row>
    <row r="19" spans="1:40" ht="147" customHeight="1" x14ac:dyDescent="0.25">
      <c r="A19" s="248"/>
      <c r="B19" s="252"/>
      <c r="C19" s="248"/>
      <c r="D19" s="262"/>
      <c r="E19" s="252"/>
      <c r="F19" s="252"/>
      <c r="G19" s="248"/>
      <c r="H19" s="252"/>
      <c r="I19" s="255"/>
      <c r="J19" s="256"/>
      <c r="K19" s="248"/>
      <c r="L19" s="249"/>
      <c r="M19" s="249"/>
      <c r="N19" s="248"/>
      <c r="O19" s="141"/>
      <c r="P19" s="62"/>
      <c r="Q19" s="141"/>
      <c r="R19" s="141"/>
      <c r="S19" s="141"/>
      <c r="T19" s="143"/>
      <c r="U19" s="141"/>
      <c r="V19" s="141"/>
      <c r="W19" s="141"/>
      <c r="X19" s="143" t="b">
        <f t="shared" si="7"/>
        <v>0</v>
      </c>
      <c r="Y19" s="143" t="e">
        <f>IF(Z19&lt;=20%,#REF!,IF(Z19&lt;=40%,#REF!,IF(Z19&lt;=60%,#REF!,IF(Z19&lt;=80%,#REF!,IF(Z19&lt;=100%,#REF!)))))</f>
        <v>#REF!</v>
      </c>
      <c r="Z19" s="171"/>
      <c r="AA19" s="259"/>
      <c r="AB19" s="259"/>
      <c r="AC19" s="143" t="b">
        <f t="shared" si="4"/>
        <v>0</v>
      </c>
      <c r="AD19" s="143" t="b">
        <f t="shared" si="6"/>
        <v>0</v>
      </c>
      <c r="AE19" s="259"/>
      <c r="AF19" s="259"/>
      <c r="AG19" s="252"/>
      <c r="AH19" s="248"/>
      <c r="AI19" s="248"/>
      <c r="AJ19" s="248"/>
      <c r="AK19" s="248"/>
      <c r="AL19" s="248"/>
      <c r="AM19" s="248"/>
      <c r="AN19" s="248"/>
    </row>
    <row r="20" spans="1:40" ht="67.5" customHeight="1" x14ac:dyDescent="0.25">
      <c r="A20" s="248">
        <v>3</v>
      </c>
      <c r="B20" s="250" t="s">
        <v>583</v>
      </c>
      <c r="C20" s="248" t="s">
        <v>242</v>
      </c>
      <c r="D20" s="260" t="s">
        <v>666</v>
      </c>
      <c r="E20" s="248" t="s">
        <v>447</v>
      </c>
      <c r="F20" s="248" t="s">
        <v>667</v>
      </c>
      <c r="G20" s="248" t="s">
        <v>43</v>
      </c>
      <c r="H20" s="248">
        <v>0</v>
      </c>
      <c r="I20" s="255" t="str">
        <f>IF(H20&lt;=2,'[11]Tabla probabilidad'!$B$5,IF(H20&lt;=24,'[11]Tabla probabilidad'!$B$6,IF(H20&lt;=500,'[11]Tabla probabilidad'!$B$7,IF(H20&lt;=5000,'[11]Tabla probabilidad'!$B$8,IF(H20&gt;5000,'[11]Tabla probabilidad'!$B$9)))))</f>
        <v>Muy Baja</v>
      </c>
      <c r="J20" s="256">
        <f>IF(H20&lt;=2,'[11]Tabla probabilidad'!$D$5,IF(H20&lt;=24,'[11]Tabla probabilidad'!$D$6,IF(H20&lt;=500,'[11]Tabla probabilidad'!$D$7,IF(H20&lt;=5000,'[11]Tabla probabilidad'!$D$8,IF(H20&gt;5000,'[11]Tabla probabilidad'!$D$9)))))</f>
        <v>0.2</v>
      </c>
      <c r="K20" s="264"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VLOOKUP((I20&amp;L20),[11]Hoja1!$B$4:$C$28,2,0)</f>
        <v>Bajo</v>
      </c>
      <c r="O20" s="141">
        <v>1</v>
      </c>
      <c r="P20" s="142" t="s">
        <v>661</v>
      </c>
      <c r="Q20" s="141" t="str">
        <f t="shared" si="3"/>
        <v>Probabilidad</v>
      </c>
      <c r="R20" s="141" t="s">
        <v>51</v>
      </c>
      <c r="S20" s="141" t="s">
        <v>56</v>
      </c>
      <c r="T20" s="167">
        <f>VLOOKUP(R20&amp;S20,[11]Hoja1!$Q$4:$R$9,2,0)</f>
        <v>0.45</v>
      </c>
      <c r="U20" s="141" t="s">
        <v>58</v>
      </c>
      <c r="V20" s="141" t="s">
        <v>61</v>
      </c>
      <c r="W20" s="141" t="s">
        <v>65</v>
      </c>
      <c r="X20" s="143">
        <f>IF(Q20="Probabilidad",($J$20*T20),IF(Q20="Impacto"," "))</f>
        <v>9.0000000000000011E-2</v>
      </c>
      <c r="Y20" s="143" t="e">
        <f>IF(Z20&lt;=20%,#REF!,IF(Z20&lt;=40%,#REF!,IF(Z20&lt;=60%,#REF!,IF(Z20&lt;=80%,#REF!,IF(Z20&lt;=100%,#REF!)))))</f>
        <v>#REF!</v>
      </c>
      <c r="Z20" s="167">
        <f>IF(R20="Preventivo",($J$20-($J$20*T20)),IF(R20="Detectivo",($J$20-($J$20*T20)),IF(R20="Correctivo",($J$20))))</f>
        <v>0.11</v>
      </c>
      <c r="AA20" s="257" t="str">
        <f>IF(AB20&lt;=20%,'[11]Tabla probabilidad'!$B$5,IF(AB20&lt;=40%,'[11]Tabla probabilidad'!$B$6,IF(AB20&lt;=60%,'[11]Tabla probabilidad'!$B$7,IF(AB20&lt;=80%,'[11]Tabla probabilidad'!$B$8,IF(AB20&lt;=100%,'[11]Tabla probabilidad'!$B$9)))))</f>
        <v>Muy Baja</v>
      </c>
      <c r="AB20" s="257">
        <f>AVERAGE(Z20:Z24)</f>
        <v>0.11</v>
      </c>
      <c r="AC20" s="143" t="str">
        <f t="shared" si="4"/>
        <v>Leve</v>
      </c>
      <c r="AD20" s="143">
        <f>IF(Q20="Probabilidad",(($M$20-0)),IF(Q20="Impacto",($M$20-($M$20*T20))))</f>
        <v>0.2</v>
      </c>
      <c r="AE20" s="257" t="str">
        <f>IF(AF20&lt;=20%,"Leve",IF(AF20&lt;=40%,"Menor",IF(AF20&lt;=60%,"Moderado",IF(AF20&lt;=80%,"Mayor",IF(AF20&lt;=100%,"Catastrófico")))))</f>
        <v>Leve</v>
      </c>
      <c r="AF20" s="257">
        <f>AVERAGE(AD20:AD24)</f>
        <v>0.2</v>
      </c>
      <c r="AG20" s="250" t="str">
        <f>VLOOKUP(AA20&amp;AE20,[11]Hoja1!$B$4:$C$28,2,0)</f>
        <v>Bajo</v>
      </c>
      <c r="AH20" s="248" t="s">
        <v>206</v>
      </c>
      <c r="AI20" s="250" t="s">
        <v>681</v>
      </c>
      <c r="AJ20" s="250" t="s">
        <v>682</v>
      </c>
      <c r="AK20" s="280">
        <v>44208</v>
      </c>
      <c r="AL20" s="280">
        <v>44546</v>
      </c>
      <c r="AM20" s="283" t="s">
        <v>613</v>
      </c>
      <c r="AN20" s="249" t="s">
        <v>81</v>
      </c>
    </row>
    <row r="21" spans="1:40" ht="60.75" customHeight="1" x14ac:dyDescent="0.25">
      <c r="A21" s="248"/>
      <c r="B21" s="251"/>
      <c r="C21" s="248"/>
      <c r="D21" s="261"/>
      <c r="E21" s="248"/>
      <c r="F21" s="248"/>
      <c r="G21" s="248"/>
      <c r="H21" s="248"/>
      <c r="I21" s="255"/>
      <c r="J21" s="256"/>
      <c r="K21" s="264"/>
      <c r="L21" s="249"/>
      <c r="M21" s="249"/>
      <c r="N21" s="248"/>
      <c r="O21" s="141">
        <v>2</v>
      </c>
      <c r="P21" s="116" t="s">
        <v>668</v>
      </c>
      <c r="Q21" s="141" t="str">
        <f t="shared" si="3"/>
        <v>Probabilidad</v>
      </c>
      <c r="R21" s="141" t="s">
        <v>51</v>
      </c>
      <c r="S21" s="141" t="s">
        <v>56</v>
      </c>
      <c r="T21" s="167">
        <f>VLOOKUP(R21&amp;S21,[11]Hoja1!$Q$4:$R$9,2,0)</f>
        <v>0.45</v>
      </c>
      <c r="U21" s="141" t="s">
        <v>58</v>
      </c>
      <c r="V21" s="141" t="s">
        <v>61</v>
      </c>
      <c r="W21" s="141" t="s">
        <v>64</v>
      </c>
      <c r="X21" s="143">
        <f t="shared" ref="X21:X24" si="8">IF(Q21="Probabilidad",($J$20*T21),IF(Q21="Impacto"," "))</f>
        <v>9.0000000000000011E-2</v>
      </c>
      <c r="Y21" s="143" t="e">
        <f>IF(Z21&lt;=20%,#REF!,IF(Z21&lt;=40%,#REF!,IF(Z21&lt;=60%,#REF!,IF(Z21&lt;=80%,#REF!,IF(Z21&lt;=100%,#REF!)))))</f>
        <v>#REF!</v>
      </c>
      <c r="Z21" s="167">
        <f t="shared" ref="Z21" si="9">IF(R21="Preventivo",($J$20-($J$20*T21)),IF(R21="Detectivo",($J$20-($J$20*T21)),IF(R21="Correctivo",($J$20))))</f>
        <v>0.11</v>
      </c>
      <c r="AA21" s="258"/>
      <c r="AB21" s="258"/>
      <c r="AC21" s="143" t="str">
        <f t="shared" si="4"/>
        <v>Leve</v>
      </c>
      <c r="AD21" s="143">
        <f t="shared" ref="AD21:AD24" si="10">IF(Q21="Probabilidad",(($M$20-0)),IF(Q21="Impacto",($M$20-($M$20*T21))))</f>
        <v>0.2</v>
      </c>
      <c r="AE21" s="258"/>
      <c r="AF21" s="258"/>
      <c r="AG21" s="251"/>
      <c r="AH21" s="248"/>
      <c r="AI21" s="251"/>
      <c r="AJ21" s="251"/>
      <c r="AK21" s="281"/>
      <c r="AL21" s="281"/>
      <c r="AM21" s="283"/>
      <c r="AN21" s="249"/>
    </row>
    <row r="22" spans="1:40" ht="69" customHeight="1" x14ac:dyDescent="0.25">
      <c r="A22" s="248"/>
      <c r="B22" s="251"/>
      <c r="C22" s="248"/>
      <c r="D22" s="261"/>
      <c r="E22" s="248"/>
      <c r="F22" s="248"/>
      <c r="G22" s="248"/>
      <c r="H22" s="248"/>
      <c r="I22" s="255"/>
      <c r="J22" s="256"/>
      <c r="K22" s="264"/>
      <c r="L22" s="249"/>
      <c r="M22" s="249"/>
      <c r="N22" s="248"/>
      <c r="O22" s="141"/>
      <c r="P22" s="116"/>
      <c r="Q22" s="141"/>
      <c r="R22" s="141"/>
      <c r="S22" s="141"/>
      <c r="T22" s="143"/>
      <c r="U22" s="141"/>
      <c r="V22" s="141"/>
      <c r="W22" s="141"/>
      <c r="X22" s="143" t="b">
        <f t="shared" si="8"/>
        <v>0</v>
      </c>
      <c r="Y22" s="143" t="e">
        <f>IF(Z22&lt;=20%,#REF!,IF(Z22&lt;=40%,#REF!,IF(Z22&lt;=60%,#REF!,IF(Z22&lt;=80%,#REF!,IF(Z22&lt;=100%,#REF!)))))</f>
        <v>#REF!</v>
      </c>
      <c r="Z22" s="257"/>
      <c r="AA22" s="258"/>
      <c r="AB22" s="258"/>
      <c r="AC22" s="143" t="b">
        <f t="shared" si="4"/>
        <v>0</v>
      </c>
      <c r="AD22" s="143" t="b">
        <f t="shared" si="10"/>
        <v>0</v>
      </c>
      <c r="AE22" s="258"/>
      <c r="AF22" s="258"/>
      <c r="AG22" s="251"/>
      <c r="AH22" s="248"/>
      <c r="AI22" s="251"/>
      <c r="AJ22" s="251"/>
      <c r="AK22" s="281"/>
      <c r="AL22" s="281"/>
      <c r="AM22" s="283"/>
      <c r="AN22" s="249"/>
    </row>
    <row r="23" spans="1:40" ht="75.75" customHeight="1" x14ac:dyDescent="0.25">
      <c r="A23" s="248"/>
      <c r="B23" s="251"/>
      <c r="C23" s="248"/>
      <c r="D23" s="261"/>
      <c r="E23" s="248"/>
      <c r="F23" s="248"/>
      <c r="G23" s="248"/>
      <c r="H23" s="248"/>
      <c r="I23" s="255"/>
      <c r="J23" s="256"/>
      <c r="K23" s="264"/>
      <c r="L23" s="249"/>
      <c r="M23" s="249"/>
      <c r="N23" s="248"/>
      <c r="O23" s="141"/>
      <c r="P23" s="116"/>
      <c r="Q23" s="141"/>
      <c r="R23" s="141"/>
      <c r="S23" s="141"/>
      <c r="T23" s="143"/>
      <c r="U23" s="141"/>
      <c r="V23" s="141"/>
      <c r="W23" s="141"/>
      <c r="X23" s="143" t="b">
        <f t="shared" si="8"/>
        <v>0</v>
      </c>
      <c r="Y23" s="143" t="e">
        <f>IF(Z23&lt;=20%,#REF!,IF(Z23&lt;=40%,#REF!,IF(Z23&lt;=60%,#REF!,IF(Z23&lt;=80%,#REF!,IF(Z23&lt;=100%,#REF!)))))</f>
        <v>#REF!</v>
      </c>
      <c r="Z23" s="258"/>
      <c r="AA23" s="258"/>
      <c r="AB23" s="258"/>
      <c r="AC23" s="143" t="b">
        <f t="shared" si="4"/>
        <v>0</v>
      </c>
      <c r="AD23" s="143" t="b">
        <f t="shared" si="10"/>
        <v>0</v>
      </c>
      <c r="AE23" s="258"/>
      <c r="AF23" s="258"/>
      <c r="AG23" s="251"/>
      <c r="AH23" s="248"/>
      <c r="AI23" s="251"/>
      <c r="AJ23" s="251"/>
      <c r="AK23" s="281"/>
      <c r="AL23" s="281"/>
      <c r="AM23" s="283"/>
      <c r="AN23" s="249"/>
    </row>
    <row r="24" spans="1:40" ht="139.5" customHeight="1" x14ac:dyDescent="0.25">
      <c r="A24" s="248"/>
      <c r="B24" s="252"/>
      <c r="C24" s="248"/>
      <c r="D24" s="262"/>
      <c r="E24" s="248"/>
      <c r="F24" s="248"/>
      <c r="G24" s="248"/>
      <c r="H24" s="248"/>
      <c r="I24" s="255"/>
      <c r="J24" s="256"/>
      <c r="K24" s="264"/>
      <c r="L24" s="249"/>
      <c r="M24" s="249"/>
      <c r="N24" s="248"/>
      <c r="O24" s="141"/>
      <c r="P24" s="116"/>
      <c r="Q24" s="141"/>
      <c r="R24" s="141"/>
      <c r="S24" s="141"/>
      <c r="T24" s="143"/>
      <c r="U24" s="141"/>
      <c r="V24" s="141"/>
      <c r="W24" s="141"/>
      <c r="X24" s="143" t="b">
        <f t="shared" si="8"/>
        <v>0</v>
      </c>
      <c r="Y24" s="143" t="e">
        <f>IF(Z24&lt;=20%,#REF!,IF(Z24&lt;=40%,#REF!,IF(Z24&lt;=60%,#REF!,IF(Z24&lt;=80%,#REF!,IF(Z24&lt;=100%,#REF!)))))</f>
        <v>#REF!</v>
      </c>
      <c r="Z24" s="259"/>
      <c r="AA24" s="259"/>
      <c r="AB24" s="259"/>
      <c r="AC24" s="143" t="b">
        <f t="shared" si="4"/>
        <v>0</v>
      </c>
      <c r="AD24" s="143" t="b">
        <f t="shared" si="10"/>
        <v>0</v>
      </c>
      <c r="AE24" s="259"/>
      <c r="AF24" s="259"/>
      <c r="AG24" s="252"/>
      <c r="AH24" s="248"/>
      <c r="AI24" s="252"/>
      <c r="AJ24" s="252"/>
      <c r="AK24" s="282"/>
      <c r="AL24" s="282"/>
      <c r="AM24" s="283"/>
      <c r="AN24" s="249"/>
    </row>
    <row r="25" spans="1:40" ht="42.75" customHeight="1" x14ac:dyDescent="0.25"/>
  </sheetData>
  <mergeCells count="135">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AL8:AL9"/>
    <mergeCell ref="AM8:AM9"/>
    <mergeCell ref="J8:J9"/>
    <mergeCell ref="K8:K9"/>
    <mergeCell ref="L8:L9"/>
    <mergeCell ref="M8:M9"/>
    <mergeCell ref="AN8:AN9"/>
    <mergeCell ref="Y8:Y9"/>
    <mergeCell ref="Z8:Z9"/>
    <mergeCell ref="AC8:AC9"/>
    <mergeCell ref="AD8:AD9"/>
    <mergeCell ref="AG8:AG9"/>
    <mergeCell ref="AH8:AH9"/>
    <mergeCell ref="A10:A14"/>
    <mergeCell ref="B10:B14"/>
    <mergeCell ref="C10:C14"/>
    <mergeCell ref="D10:D14"/>
    <mergeCell ref="E10:E14"/>
    <mergeCell ref="F10:F14"/>
    <mergeCell ref="AI8:AI9"/>
    <mergeCell ref="AJ8:AJ9"/>
    <mergeCell ref="AK8:AK9"/>
    <mergeCell ref="N8:N9"/>
    <mergeCell ref="O8:O9"/>
    <mergeCell ref="P8:P9"/>
    <mergeCell ref="Q8:Q9"/>
    <mergeCell ref="R8:W8"/>
    <mergeCell ref="X8:X9"/>
    <mergeCell ref="H8:H9"/>
    <mergeCell ref="I8:I9"/>
    <mergeCell ref="N10:N14"/>
    <mergeCell ref="O10:O12"/>
    <mergeCell ref="P10:P12"/>
    <mergeCell ref="Q10:Q12"/>
    <mergeCell ref="R10:R12"/>
    <mergeCell ref="G10:G14"/>
    <mergeCell ref="H10:H14"/>
    <mergeCell ref="I10:I14"/>
    <mergeCell ref="J10:J14"/>
    <mergeCell ref="K10:K14"/>
    <mergeCell ref="L10:L14"/>
    <mergeCell ref="J20:J24"/>
    <mergeCell ref="AJ10:AJ14"/>
    <mergeCell ref="AK10:AK14"/>
    <mergeCell ref="AL10:AL14"/>
    <mergeCell ref="AM10:AM14"/>
    <mergeCell ref="AN10:AN14"/>
    <mergeCell ref="A15:A19"/>
    <mergeCell ref="B15:B19"/>
    <mergeCell ref="C15:C19"/>
    <mergeCell ref="D15:D19"/>
    <mergeCell ref="E15:E19"/>
    <mergeCell ref="AB10:AB14"/>
    <mergeCell ref="AE10:AE14"/>
    <mergeCell ref="AF10:AF14"/>
    <mergeCell ref="AG10:AG14"/>
    <mergeCell ref="AH10:AH14"/>
    <mergeCell ref="AI10:AI14"/>
    <mergeCell ref="S10:S12"/>
    <mergeCell ref="T10:T12"/>
    <mergeCell ref="U10:U12"/>
    <mergeCell ref="V10:V12"/>
    <mergeCell ref="W10:W12"/>
    <mergeCell ref="AA10:AA14"/>
    <mergeCell ref="M10:M14"/>
    <mergeCell ref="AG20:AG24"/>
    <mergeCell ref="A20:A24"/>
    <mergeCell ref="B20:B24"/>
    <mergeCell ref="C20:C24"/>
    <mergeCell ref="D20:D24"/>
    <mergeCell ref="E20:E24"/>
    <mergeCell ref="F20:F24"/>
    <mergeCell ref="G20:G24"/>
    <mergeCell ref="AF15:AF19"/>
    <mergeCell ref="AG15:AG19"/>
    <mergeCell ref="L15:L19"/>
    <mergeCell ref="M15:M19"/>
    <mergeCell ref="N15:N19"/>
    <mergeCell ref="AA15:AA19"/>
    <mergeCell ref="AB15:AB19"/>
    <mergeCell ref="AE15:AE19"/>
    <mergeCell ref="F15:F19"/>
    <mergeCell ref="G15:G19"/>
    <mergeCell ref="H15:H19"/>
    <mergeCell ref="I15:I19"/>
    <mergeCell ref="J15:J19"/>
    <mergeCell ref="K15:K19"/>
    <mergeCell ref="H20:H24"/>
    <mergeCell ref="I20:I24"/>
    <mergeCell ref="Z10:Z12"/>
    <mergeCell ref="Z22:Z24"/>
    <mergeCell ref="K20:K24"/>
    <mergeCell ref="L20:L24"/>
    <mergeCell ref="M20:M24"/>
    <mergeCell ref="AL15:AL19"/>
    <mergeCell ref="AM15:AM19"/>
    <mergeCell ref="AN15:AN19"/>
    <mergeCell ref="AH15:AH19"/>
    <mergeCell ref="AI15:AI19"/>
    <mergeCell ref="AJ15:AJ19"/>
    <mergeCell ref="AK15:AK19"/>
    <mergeCell ref="AN20:AN24"/>
    <mergeCell ref="AH20:AH24"/>
    <mergeCell ref="AI20:AI24"/>
    <mergeCell ref="AJ20:AJ24"/>
    <mergeCell ref="AK20:AK24"/>
    <mergeCell ref="AL20:AL24"/>
    <mergeCell ref="AM20:AM24"/>
    <mergeCell ref="N20:N24"/>
    <mergeCell ref="AA20:AA24"/>
    <mergeCell ref="AB20:AB24"/>
    <mergeCell ref="AE20:AE24"/>
    <mergeCell ref="AF20:AF24"/>
  </mergeCells>
  <conditionalFormatting sqref="L10">
    <cfRule type="containsText" dxfId="595" priority="225" operator="containsText" text="Catastrófico">
      <formula>NOT(ISERROR(SEARCH("Catastrófico",L10)))</formula>
    </cfRule>
    <cfRule type="containsText" dxfId="594" priority="226" operator="containsText" text="Mayor">
      <formula>NOT(ISERROR(SEARCH("Mayor",L10)))</formula>
    </cfRule>
    <cfRule type="containsText" dxfId="593" priority="227" operator="containsText" text="Alta">
      <formula>NOT(ISERROR(SEARCH("Alta",L10)))</formula>
    </cfRule>
    <cfRule type="containsText" dxfId="592" priority="228" operator="containsText" text="Moderado">
      <formula>NOT(ISERROR(SEARCH("Moderado",L10)))</formula>
    </cfRule>
    <cfRule type="containsText" dxfId="591" priority="229" operator="containsText" text="Menor">
      <formula>NOT(ISERROR(SEARCH("Menor",L10)))</formula>
    </cfRule>
    <cfRule type="containsText" dxfId="590" priority="230" operator="containsText" text="Leve">
      <formula>NOT(ISERROR(SEARCH("Leve",L10)))</formula>
    </cfRule>
  </conditionalFormatting>
  <conditionalFormatting sqref="M10">
    <cfRule type="containsText" dxfId="589" priority="214" operator="containsText" text="Catastrófico">
      <formula>NOT(ISERROR(SEARCH("Catastrófico",M10)))</formula>
    </cfRule>
    <cfRule type="containsText" dxfId="588" priority="215" operator="containsText" text="Mayor">
      <formula>NOT(ISERROR(SEARCH("Mayor",M10)))</formula>
    </cfRule>
    <cfRule type="containsText" dxfId="587" priority="216" operator="containsText" text="Alta">
      <formula>NOT(ISERROR(SEARCH("Alta",M10)))</formula>
    </cfRule>
    <cfRule type="containsText" dxfId="586" priority="217" operator="containsText" text="Moderado">
      <formula>NOT(ISERROR(SEARCH("Moderado",M10)))</formula>
    </cfRule>
    <cfRule type="containsText" dxfId="585" priority="218" operator="containsText" text="Menor">
      <formula>NOT(ISERROR(SEARCH("Menor",M10)))</formula>
    </cfRule>
    <cfRule type="containsText" dxfId="584" priority="219" operator="containsText" text="Leve">
      <formula>NOT(ISERROR(SEARCH("Leve",M10)))</formula>
    </cfRule>
  </conditionalFormatting>
  <conditionalFormatting sqref="Y10:Y14">
    <cfRule type="containsText" dxfId="583" priority="208" operator="containsText" text="Muy Alta">
      <formula>NOT(ISERROR(SEARCH("Muy Alta",Y10)))</formula>
    </cfRule>
    <cfRule type="containsText" dxfId="582" priority="209" operator="containsText" text="Alta">
      <formula>NOT(ISERROR(SEARCH("Alta",Y10)))</formula>
    </cfRule>
    <cfRule type="containsText" dxfId="581" priority="210" operator="containsText" text="Media">
      <formula>NOT(ISERROR(SEARCH("Media",Y10)))</formula>
    </cfRule>
    <cfRule type="containsText" dxfId="580" priority="211" operator="containsText" text="Muy Baja">
      <formula>NOT(ISERROR(SEARCH("Muy Baja",Y10)))</formula>
    </cfRule>
    <cfRule type="containsText" dxfId="579" priority="212" operator="containsText" text="Baja">
      <formula>NOT(ISERROR(SEARCH("Baja",Y10)))</formula>
    </cfRule>
    <cfRule type="containsText" dxfId="578" priority="213" operator="containsText" text="Muy Baja">
      <formula>NOT(ISERROR(SEARCH("Muy Baja",Y10)))</formula>
    </cfRule>
  </conditionalFormatting>
  <conditionalFormatting sqref="Y15:Y19">
    <cfRule type="containsText" dxfId="577" priority="155" operator="containsText" text="Muy Alta">
      <formula>NOT(ISERROR(SEARCH("Muy Alta",Y15)))</formula>
    </cfRule>
    <cfRule type="containsText" dxfId="576" priority="156" operator="containsText" text="Alta">
      <formula>NOT(ISERROR(SEARCH("Alta",Y15)))</formula>
    </cfRule>
    <cfRule type="containsText" dxfId="575" priority="157" operator="containsText" text="Media">
      <formula>NOT(ISERROR(SEARCH("Media",Y15)))</formula>
    </cfRule>
    <cfRule type="containsText" dxfId="574" priority="158" operator="containsText" text="Muy Baja">
      <formula>NOT(ISERROR(SEARCH("Muy Baja",Y15)))</formula>
    </cfRule>
    <cfRule type="containsText" dxfId="573" priority="159" operator="containsText" text="Baja">
      <formula>NOT(ISERROR(SEARCH("Baja",Y15)))</formula>
    </cfRule>
    <cfRule type="containsText" dxfId="572" priority="160" operator="containsText" text="Muy Baja">
      <formula>NOT(ISERROR(SEARCH("Muy Baja",Y15)))</formula>
    </cfRule>
  </conditionalFormatting>
  <conditionalFormatting sqref="AC15:AC19">
    <cfRule type="containsText" dxfId="571" priority="150" operator="containsText" text="Catastrófico">
      <formula>NOT(ISERROR(SEARCH("Catastrófico",AC15)))</formula>
    </cfRule>
    <cfRule type="containsText" dxfId="570" priority="151" operator="containsText" text="Mayor">
      <formula>NOT(ISERROR(SEARCH("Mayor",AC15)))</formula>
    </cfRule>
    <cfRule type="containsText" dxfId="569" priority="152" operator="containsText" text="Moderado">
      <formula>NOT(ISERROR(SEARCH("Moderado",AC15)))</formula>
    </cfRule>
    <cfRule type="containsText" dxfId="568" priority="153" operator="containsText" text="Menor">
      <formula>NOT(ISERROR(SEARCH("Menor",AC15)))</formula>
    </cfRule>
    <cfRule type="containsText" dxfId="567" priority="154" operator="containsText" text="Leve">
      <formula>NOT(ISERROR(SEARCH("Leve",AC15)))</formula>
    </cfRule>
  </conditionalFormatting>
  <conditionalFormatting sqref="AE15:AE19">
    <cfRule type="containsText" dxfId="566" priority="131" operator="containsText" text="Catastrófico">
      <formula>NOT(ISERROR(SEARCH("Catastrófico",AE15)))</formula>
    </cfRule>
    <cfRule type="containsText" dxfId="565" priority="132" operator="containsText" text="Moderado">
      <formula>NOT(ISERROR(SEARCH("Moderado",AE15)))</formula>
    </cfRule>
    <cfRule type="containsText" dxfId="564" priority="133" operator="containsText" text="Menor">
      <formula>NOT(ISERROR(SEARCH("Menor",AE15)))</formula>
    </cfRule>
    <cfRule type="containsText" dxfId="563" priority="134" operator="containsText" text="Leve">
      <formula>NOT(ISERROR(SEARCH("Leve",AE15)))</formula>
    </cfRule>
    <cfRule type="containsText" dxfId="562" priority="135" operator="containsText" text="Mayor">
      <formula>NOT(ISERROR(SEARCH("Mayor",AE15)))</formula>
    </cfRule>
  </conditionalFormatting>
  <conditionalFormatting sqref="Y20:Y24">
    <cfRule type="containsText" dxfId="561" priority="125" operator="containsText" text="Muy Alta">
      <formula>NOT(ISERROR(SEARCH("Muy Alta",Y20)))</formula>
    </cfRule>
    <cfRule type="containsText" dxfId="560" priority="126" operator="containsText" text="Alta">
      <formula>NOT(ISERROR(SEARCH("Alta",Y20)))</formula>
    </cfRule>
    <cfRule type="containsText" dxfId="559" priority="127" operator="containsText" text="Media">
      <formula>NOT(ISERROR(SEARCH("Media",Y20)))</formula>
    </cfRule>
    <cfRule type="containsText" dxfId="558" priority="128" operator="containsText" text="Muy Baja">
      <formula>NOT(ISERROR(SEARCH("Muy Baja",Y20)))</formula>
    </cfRule>
    <cfRule type="containsText" dxfId="557" priority="129" operator="containsText" text="Baja">
      <formula>NOT(ISERROR(SEARCH("Baja",Y20)))</formula>
    </cfRule>
    <cfRule type="containsText" dxfId="556" priority="130" operator="containsText" text="Muy Baja">
      <formula>NOT(ISERROR(SEARCH("Muy Baja",Y20)))</formula>
    </cfRule>
  </conditionalFormatting>
  <conditionalFormatting sqref="AC20:AC24">
    <cfRule type="containsText" dxfId="555" priority="120" operator="containsText" text="Catastrófico">
      <formula>NOT(ISERROR(SEARCH("Catastrófico",AC20)))</formula>
    </cfRule>
    <cfRule type="containsText" dxfId="554" priority="121" operator="containsText" text="Mayor">
      <formula>NOT(ISERROR(SEARCH("Mayor",AC20)))</formula>
    </cfRule>
    <cfRule type="containsText" dxfId="553" priority="122" operator="containsText" text="Moderado">
      <formula>NOT(ISERROR(SEARCH("Moderado",AC20)))</formula>
    </cfRule>
    <cfRule type="containsText" dxfId="552" priority="123" operator="containsText" text="Menor">
      <formula>NOT(ISERROR(SEARCH("Menor",AC20)))</formula>
    </cfRule>
    <cfRule type="containsText" dxfId="551" priority="124" operator="containsText" text="Leve">
      <formula>NOT(ISERROR(SEARCH("Leve",AC20)))</formula>
    </cfRule>
  </conditionalFormatting>
  <conditionalFormatting sqref="AE20:AE24">
    <cfRule type="containsText" dxfId="550" priority="101" operator="containsText" text="Catastrófico">
      <formula>NOT(ISERROR(SEARCH("Catastrófico",AE20)))</formula>
    </cfRule>
    <cfRule type="containsText" dxfId="549" priority="102" operator="containsText" text="Moderado">
      <formula>NOT(ISERROR(SEARCH("Moderado",AE20)))</formula>
    </cfRule>
    <cfRule type="containsText" dxfId="548" priority="103" operator="containsText" text="Menor">
      <formula>NOT(ISERROR(SEARCH("Menor",AE20)))</formula>
    </cfRule>
    <cfRule type="containsText" dxfId="547" priority="104" operator="containsText" text="Leve">
      <formula>NOT(ISERROR(SEARCH("Leve",AE20)))</formula>
    </cfRule>
    <cfRule type="containsText" dxfId="546" priority="105" operator="containsText" text="Mayor">
      <formula>NOT(ISERROR(SEARCH("Mayor",AE20)))</formula>
    </cfRule>
  </conditionalFormatting>
  <conditionalFormatting sqref="L15">
    <cfRule type="containsText" dxfId="545" priority="95" operator="containsText" text="Catastrófico">
      <formula>NOT(ISERROR(SEARCH("Catastrófico",L15)))</formula>
    </cfRule>
    <cfRule type="containsText" dxfId="544" priority="96" operator="containsText" text="Mayor">
      <formula>NOT(ISERROR(SEARCH("Mayor",L15)))</formula>
    </cfRule>
    <cfRule type="containsText" dxfId="543" priority="97" operator="containsText" text="Alta">
      <formula>NOT(ISERROR(SEARCH("Alta",L15)))</formula>
    </cfRule>
    <cfRule type="containsText" dxfId="542" priority="98" operator="containsText" text="Moderado">
      <formula>NOT(ISERROR(SEARCH("Moderado",L15)))</formula>
    </cfRule>
    <cfRule type="containsText" dxfId="541" priority="99" operator="containsText" text="Menor">
      <formula>NOT(ISERROR(SEARCH("Menor",L15)))</formula>
    </cfRule>
    <cfRule type="containsText" dxfId="540" priority="100" operator="containsText" text="Leve">
      <formula>NOT(ISERROR(SEARCH("Leve",L15)))</formula>
    </cfRule>
  </conditionalFormatting>
  <conditionalFormatting sqref="M15">
    <cfRule type="containsText" dxfId="539" priority="89" operator="containsText" text="Catastrófico">
      <formula>NOT(ISERROR(SEARCH("Catastrófico",M15)))</formula>
    </cfRule>
    <cfRule type="containsText" dxfId="538" priority="90" operator="containsText" text="Mayor">
      <formula>NOT(ISERROR(SEARCH("Mayor",M15)))</formula>
    </cfRule>
    <cfRule type="containsText" dxfId="537" priority="91" operator="containsText" text="Alta">
      <formula>NOT(ISERROR(SEARCH("Alta",M15)))</formula>
    </cfRule>
    <cfRule type="containsText" dxfId="536" priority="92" operator="containsText" text="Moderado">
      <formula>NOT(ISERROR(SEARCH("Moderado",M15)))</formula>
    </cfRule>
    <cfRule type="containsText" dxfId="535" priority="93" operator="containsText" text="Menor">
      <formula>NOT(ISERROR(SEARCH("Menor",M15)))</formula>
    </cfRule>
    <cfRule type="containsText" dxfId="534" priority="94" operator="containsText" text="Leve">
      <formula>NOT(ISERROR(SEARCH("Leve",M15)))</formula>
    </cfRule>
  </conditionalFormatting>
  <conditionalFormatting sqref="L20">
    <cfRule type="containsText" dxfId="533" priority="83" operator="containsText" text="Catastrófico">
      <formula>NOT(ISERROR(SEARCH("Catastrófico",L20)))</formula>
    </cfRule>
    <cfRule type="containsText" dxfId="532" priority="84" operator="containsText" text="Mayor">
      <formula>NOT(ISERROR(SEARCH("Mayor",L20)))</formula>
    </cfRule>
    <cfRule type="containsText" dxfId="531" priority="85" operator="containsText" text="Alta">
      <formula>NOT(ISERROR(SEARCH("Alta",L20)))</formula>
    </cfRule>
    <cfRule type="containsText" dxfId="530" priority="86" operator="containsText" text="Moderado">
      <formula>NOT(ISERROR(SEARCH("Moderado",L20)))</formula>
    </cfRule>
    <cfRule type="containsText" dxfId="529" priority="87" operator="containsText" text="Menor">
      <formula>NOT(ISERROR(SEARCH("Menor",L20)))</formula>
    </cfRule>
    <cfRule type="containsText" dxfId="528" priority="88" operator="containsText" text="Leve">
      <formula>NOT(ISERROR(SEARCH("Leve",L20)))</formula>
    </cfRule>
  </conditionalFormatting>
  <conditionalFormatting sqref="M20">
    <cfRule type="containsText" dxfId="527" priority="77" operator="containsText" text="Catastrófico">
      <formula>NOT(ISERROR(SEARCH("Catastrófico",M20)))</formula>
    </cfRule>
    <cfRule type="containsText" dxfId="526" priority="78" operator="containsText" text="Mayor">
      <formula>NOT(ISERROR(SEARCH("Mayor",M20)))</formula>
    </cfRule>
    <cfRule type="containsText" dxfId="525" priority="79" operator="containsText" text="Alta">
      <formula>NOT(ISERROR(SEARCH("Alta",M20)))</formula>
    </cfRule>
    <cfRule type="containsText" dxfId="524" priority="80" operator="containsText" text="Moderado">
      <formula>NOT(ISERROR(SEARCH("Moderado",M20)))</formula>
    </cfRule>
    <cfRule type="containsText" dxfId="523" priority="81" operator="containsText" text="Menor">
      <formula>NOT(ISERROR(SEARCH("Menor",M20)))</formula>
    </cfRule>
    <cfRule type="containsText" dxfId="522" priority="82" operator="containsText" text="Leve">
      <formula>NOT(ISERROR(SEARCH("Leve",M20)))</formula>
    </cfRule>
  </conditionalFormatting>
  <conditionalFormatting sqref="I10 I15 I20">
    <cfRule type="containsText" dxfId="521" priority="54" operator="containsText" text="Muy Baja">
      <formula>NOT(ISERROR(SEARCH("Muy Baja",I10)))</formula>
    </cfRule>
    <cfRule type="containsText" dxfId="520" priority="55" operator="containsText" text="Baja">
      <formula>NOT(ISERROR(SEARCH("Baja",I10)))</formula>
    </cfRule>
    <cfRule type="containsText" dxfId="519" priority="57" operator="containsText" text="Muy Alta">
      <formula>NOT(ISERROR(SEARCH("Muy Alta",I10)))</formula>
    </cfRule>
    <cfRule type="containsText" dxfId="518" priority="58" operator="containsText" text="Alta">
      <formula>NOT(ISERROR(SEARCH("Alta",I10)))</formula>
    </cfRule>
    <cfRule type="containsText" dxfId="517" priority="59" operator="containsText" text="Media">
      <formula>NOT(ISERROR(SEARCH("Media",I10)))</formula>
    </cfRule>
    <cfRule type="containsText" dxfId="516" priority="60" operator="containsText" text="Media">
      <formula>NOT(ISERROR(SEARCH("Media",I10)))</formula>
    </cfRule>
    <cfRule type="containsText" dxfId="515" priority="61" operator="containsText" text="Media">
      <formula>NOT(ISERROR(SEARCH("Media",I10)))</formula>
    </cfRule>
    <cfRule type="containsText" dxfId="514" priority="62" operator="containsText" text="Muy Baja">
      <formula>NOT(ISERROR(SEARCH("Muy Baja",I10)))</formula>
    </cfRule>
    <cfRule type="containsText" dxfId="513" priority="63" operator="containsText" text="Baja">
      <formula>NOT(ISERROR(SEARCH("Baja",I10)))</formula>
    </cfRule>
    <cfRule type="containsText" dxfId="512" priority="64" operator="containsText" text="Muy Baja">
      <formula>NOT(ISERROR(SEARCH("Muy Baja",I10)))</formula>
    </cfRule>
    <cfRule type="containsText" dxfId="511" priority="65" operator="containsText" text="Muy Baja">
      <formula>NOT(ISERROR(SEARCH("Muy Baja",I10)))</formula>
    </cfRule>
    <cfRule type="containsText" dxfId="510" priority="66" operator="containsText" text="Muy Baja">
      <formula>NOT(ISERROR(SEARCH("Muy Baja",I10)))</formula>
    </cfRule>
    <cfRule type="containsText" dxfId="509" priority="67" operator="containsText" text="Muy Baja'Tabla probabilidad'!">
      <formula>NOT(ISERROR(SEARCH("Muy Baja'Tabla probabilidad'!",I10)))</formula>
    </cfRule>
    <cfRule type="containsText" dxfId="508" priority="68" operator="containsText" text="Muy bajo">
      <formula>NOT(ISERROR(SEARCH("Muy bajo",I10)))</formula>
    </cfRule>
    <cfRule type="containsText" dxfId="507" priority="69" operator="containsText" text="Alta">
      <formula>NOT(ISERROR(SEARCH("Alta",I10)))</formula>
    </cfRule>
    <cfRule type="containsText" dxfId="506" priority="70" operator="containsText" text="Media">
      <formula>NOT(ISERROR(SEARCH("Media",I10)))</formula>
    </cfRule>
    <cfRule type="containsText" dxfId="505" priority="71" operator="containsText" text="Baja">
      <formula>NOT(ISERROR(SEARCH("Baja",I10)))</formula>
    </cfRule>
    <cfRule type="containsText" dxfId="504" priority="72" operator="containsText" text="Muy baja">
      <formula>NOT(ISERROR(SEARCH("Muy baja",I10)))</formula>
    </cfRule>
    <cfRule type="cellIs" dxfId="503" priority="75" operator="between">
      <formula>1</formula>
      <formula>2</formula>
    </cfRule>
    <cfRule type="cellIs" dxfId="502" priority="76" operator="between">
      <formula>0</formula>
      <formula>2</formula>
    </cfRule>
  </conditionalFormatting>
  <conditionalFormatting sqref="I10 I15 I20">
    <cfRule type="containsText" dxfId="501" priority="56" operator="containsText" text="Muy Alta">
      <formula>NOT(ISERROR(SEARCH("Muy Alta",I10)))</formula>
    </cfRule>
  </conditionalFormatting>
  <conditionalFormatting sqref="N10 N15 N20">
    <cfRule type="containsText" dxfId="500" priority="49" operator="containsText" text="Extremo">
      <formula>NOT(ISERROR(SEARCH("Extremo",N10)))</formula>
    </cfRule>
    <cfRule type="containsText" dxfId="499" priority="50" operator="containsText" text="Alto">
      <formula>NOT(ISERROR(SEARCH("Alto",N10)))</formula>
    </cfRule>
    <cfRule type="containsText" dxfId="498" priority="51" operator="containsText" text="Bajo">
      <formula>NOT(ISERROR(SEARCH("Bajo",N10)))</formula>
    </cfRule>
    <cfRule type="containsText" dxfId="497" priority="52" operator="containsText" text="Moderado">
      <formula>NOT(ISERROR(SEARCH("Moderado",N10)))</formula>
    </cfRule>
    <cfRule type="containsText" dxfId="496" priority="53" operator="containsText" text="Extremo">
      <formula>NOT(ISERROR(SEARCH("Extremo",N10)))</formula>
    </cfRule>
  </conditionalFormatting>
  <conditionalFormatting sqref="AC10:AC14">
    <cfRule type="containsText" dxfId="495" priority="20" operator="containsText" text="Catastrófico">
      <formula>NOT(ISERROR(SEARCH("Catastrófico",AC10)))</formula>
    </cfRule>
    <cfRule type="containsText" dxfId="494" priority="21" operator="containsText" text="Mayor">
      <formula>NOT(ISERROR(SEARCH("Mayor",AC10)))</formula>
    </cfRule>
    <cfRule type="containsText" dxfId="493" priority="22" operator="containsText" text="Moderado">
      <formula>NOT(ISERROR(SEARCH("Moderado",AC10)))</formula>
    </cfRule>
    <cfRule type="containsText" dxfId="492" priority="23" operator="containsText" text="Menor">
      <formula>NOT(ISERROR(SEARCH("Menor",AC10)))</formula>
    </cfRule>
    <cfRule type="containsText" dxfId="491" priority="24" operator="containsText" text="Leve">
      <formula>NOT(ISERROR(SEARCH("Leve",AC10)))</formula>
    </cfRule>
  </conditionalFormatting>
  <conditionalFormatting sqref="AG10 AG15 AG20">
    <cfRule type="containsText" dxfId="490" priority="11" operator="containsText" text="Extremo">
      <formula>NOT(ISERROR(SEARCH("Extremo",AG10)))</formula>
    </cfRule>
    <cfRule type="containsText" dxfId="489" priority="12" operator="containsText" text="Alto">
      <formula>NOT(ISERROR(SEARCH("Alto",AG10)))</formula>
    </cfRule>
    <cfRule type="containsText" dxfId="488" priority="13" operator="containsText" text="Moderado">
      <formula>NOT(ISERROR(SEARCH("Moderado",AG10)))</formula>
    </cfRule>
    <cfRule type="containsText" dxfId="487" priority="14" operator="containsText" text="Menor">
      <formula>NOT(ISERROR(SEARCH("Menor",AG10)))</formula>
    </cfRule>
    <cfRule type="containsText" dxfId="486" priority="15" operator="containsText" text="Bajo">
      <formula>NOT(ISERROR(SEARCH("Bajo",AG10)))</formula>
    </cfRule>
    <cfRule type="containsText" dxfId="485" priority="16" operator="containsText" text="Moderado">
      <formula>NOT(ISERROR(SEARCH("Moderado",AG10)))</formula>
    </cfRule>
    <cfRule type="containsText" dxfId="484" priority="17" operator="containsText" text="Extremo">
      <formula>NOT(ISERROR(SEARCH("Extremo",AG10)))</formula>
    </cfRule>
    <cfRule type="containsText" dxfId="483" priority="18" operator="containsText" text="Baja">
      <formula>NOT(ISERROR(SEARCH("Baja",AG10)))</formula>
    </cfRule>
    <cfRule type="containsText" dxfId="482" priority="19" operator="containsText" text="Alto">
      <formula>NOT(ISERROR(SEARCH("Alto",AG10)))</formula>
    </cfRule>
  </conditionalFormatting>
  <conditionalFormatting sqref="AA10:AA24">
    <cfRule type="containsText" dxfId="481" priority="6" operator="containsText" text="Muy Alta">
      <formula>NOT(ISERROR(SEARCH("Muy Alta",AA10)))</formula>
    </cfRule>
    <cfRule type="containsText" dxfId="480" priority="7" operator="containsText" text="Alta">
      <formula>NOT(ISERROR(SEARCH("Alta",AA10)))</formula>
    </cfRule>
    <cfRule type="containsText" dxfId="479" priority="8" operator="containsText" text="Media">
      <formula>NOT(ISERROR(SEARCH("Media",AA10)))</formula>
    </cfRule>
    <cfRule type="containsText" dxfId="478" priority="9" operator="containsText" text="Baja">
      <formula>NOT(ISERROR(SEARCH("Baja",AA10)))</formula>
    </cfRule>
    <cfRule type="containsText" dxfId="477" priority="10" operator="containsText" text="Muy Baja">
      <formula>NOT(ISERROR(SEARCH("Muy Baja",AA10)))</formula>
    </cfRule>
  </conditionalFormatting>
  <conditionalFormatting sqref="AE10:AE14">
    <cfRule type="containsText" dxfId="476" priority="1" operator="containsText" text="Catastrófico">
      <formula>NOT(ISERROR(SEARCH("Catastrófico",AE10)))</formula>
    </cfRule>
    <cfRule type="containsText" dxfId="475" priority="2" operator="containsText" text="Moderado">
      <formula>NOT(ISERROR(SEARCH("Moderado",AE10)))</formula>
    </cfRule>
    <cfRule type="containsText" dxfId="474" priority="3" operator="containsText" text="Menor">
      <formula>NOT(ISERROR(SEARCH("Menor",AE10)))</formula>
    </cfRule>
    <cfRule type="containsText" dxfId="473" priority="4" operator="containsText" text="Leve">
      <formula>NOT(ISERROR(SEARCH("Leve",AE10)))</formula>
    </cfRule>
    <cfRule type="containsText" dxfId="472" priority="5" operator="containsText" text="Mayor">
      <formula>NOT(ISERROR(SEARCH("Mayor",AE10)))</formula>
    </cfRule>
  </conditionalFormatting>
  <dataValidations count="2">
    <dataValidation type="list" allowBlank="1" showInputMessage="1" showErrorMessage="1" sqref="K10:K24" xr:uid="{A803FAA8-67DB-4A43-A0B7-FC3E31009661}">
      <formula1>#REF!</formula1>
    </dataValidation>
    <dataValidation type="list" allowBlank="1" showInputMessage="1" showErrorMessage="1" sqref="C10:C24 G10 G15 G20 AN10 AN15 U13:W24 AH10 AH15 R13:S24 W10 AL20" xr:uid="{E950692A-6F1F-404E-9CB6-50C8191739B0}">
      <formula1>#REF!</formula1>
    </dataValidation>
  </dataValidations>
  <hyperlinks>
    <hyperlink ref="AM20:AM24" r:id="rId1" display="Plan anticorrupción" xr:uid="{355D6365-49BD-4801-935D-72E8DD892BEA}"/>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73" operator="containsText" id="{F66915D2-EB2B-44B6-8E66-F8519A8019A6}">
            <xm:f>NOT(ISERROR(SEARCH('[10. Matriz de Riesgos SIGCMA 5X5 Gestión de insumos.xlsx]Tabla probabilidad'!#REF!,I10)))</xm:f>
            <xm:f>'[10. Matriz de Riesgos SIGCMA 5X5 Gestión de insumos.xlsx]Tabla probabilidad'!#REF!</xm:f>
            <x14:dxf>
              <font>
                <color rgb="FF006100"/>
              </font>
              <fill>
                <patternFill>
                  <bgColor rgb="FFC6EFCE"/>
                </patternFill>
              </fill>
            </x14:dxf>
          </x14:cfRule>
          <x14:cfRule type="containsText" priority="74" operator="containsText" id="{C99A3AAE-78D7-4AD4-8E6C-21085174EE22}">
            <xm:f>NOT(ISERROR(SEARCH('[10. Matriz de Riesgos SIGCMA 5X5 Gestión de insumos.xlsx]Tabla probabilidad'!#REF!,I10)))</xm:f>
            <xm:f>'[10. Matriz de Riesgos SIGCMA 5X5 Gestión de insumos.xlsx]Tabla probabilidad'!#REF!</xm:f>
            <x14:dxf>
              <font>
                <color rgb="FF9C0006"/>
              </font>
              <fill>
                <patternFill>
                  <bgColor rgb="FFFFC7CE"/>
                </patternFill>
              </fill>
            </x14:dxf>
          </x14:cfRule>
          <xm:sqref>I10 I15 I20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07CFDD0-233F-4E6C-AE62-DBCE42B26278}">
          <x14:formula1>
            <xm:f>'\\172.16.175.124\area de coordinacion\GESTION DE CALIDAD\SISTEMA GESTION DE LA CALIDAD\6.PLANIFICACIÓN\Matriz de riesgos 2021\[10. Matriz de Riesgos SIGCMA 5X5 Gestión de insumos.xlsx]LISTA'!#REF!</xm:f>
          </x14:formula1>
          <xm:sqref>AH20 R10:S10 U10:V10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A069F-60E8-4895-B5C6-C331393835E2}">
  <sheetPr>
    <tabColor theme="4" tint="-0.249977111117893"/>
  </sheetPr>
  <dimension ref="A1:KL19"/>
  <sheetViews>
    <sheetView zoomScale="30" zoomScaleNormal="30" workbookViewId="0">
      <selection activeCell="L30" sqref="L30:M30"/>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0.140625"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5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669</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670</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60"/>
      <c r="AB8" s="160"/>
      <c r="AC8" s="241" t="s">
        <v>23</v>
      </c>
      <c r="AD8" s="241" t="s">
        <v>15</v>
      </c>
      <c r="AE8" s="160"/>
      <c r="AF8" s="160"/>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62" t="s">
        <v>197</v>
      </c>
      <c r="AB9" s="162" t="s">
        <v>15</v>
      </c>
      <c r="AC9" s="247"/>
      <c r="AD9" s="247"/>
      <c r="AE9" s="161" t="s">
        <v>23</v>
      </c>
      <c r="AF9" s="161"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671</v>
      </c>
      <c r="C10" s="248" t="s">
        <v>222</v>
      </c>
      <c r="D10" s="254" t="s">
        <v>672</v>
      </c>
      <c r="E10" s="248" t="s">
        <v>673</v>
      </c>
      <c r="F10" s="254" t="s">
        <v>674</v>
      </c>
      <c r="G10" s="248" t="s">
        <v>41</v>
      </c>
      <c r="H10" s="248">
        <v>0</v>
      </c>
      <c r="I10" s="255" t="str">
        <f>IF(H10&lt;=2,'[12]Tabla probabilidad'!$B$5,IF(H10&lt;=24,'[12]Tabla probabilidad'!$B$6,IF(H10&lt;=500,'[12]Tabla probabilidad'!$B$7,IF(H10&lt;=5000,'[12]Tabla probabilidad'!$B$8,IF(H10&gt;5000,'[12]Tabla probabilidad'!$B$9)))))</f>
        <v>Muy Baja</v>
      </c>
      <c r="J10" s="256">
        <f>IF(H10&lt;=2,'[12]Tabla probabilidad'!$D$5,IF(H10&lt;=24,'[12]Tabla probabilidad'!$D$6,IF(H10&lt;=500,'[12]Tabla probabilidad'!$D$7,IF(H10&lt;=5000,'[12]Tabla probabilidad'!$D$8,IF(H10&gt;5000,'[12]Tabla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VLOOKUP((I10&amp;L10),[12]Hoja1!$B$4:$C$28,2,0)</f>
        <v>Bajo</v>
      </c>
      <c r="O10" s="163">
        <v>1</v>
      </c>
      <c r="P10" s="166" t="s">
        <v>328</v>
      </c>
      <c r="Q10" s="163" t="str">
        <f t="shared" ref="Q10:Q17" si="0">IF(R10="Preventivo","Probabilidad",IF(R10="Detectivo","Probabilidad", IF(R10="Correctivo","Impacto")))</f>
        <v>Probabilidad</v>
      </c>
      <c r="R10" s="163" t="s">
        <v>51</v>
      </c>
      <c r="S10" s="163" t="s">
        <v>56</v>
      </c>
      <c r="T10" s="167">
        <f>VLOOKUP(R10&amp;S10,[12]Hoja1!$Q$4:$R$9,2,0)</f>
        <v>0.45</v>
      </c>
      <c r="U10" s="163" t="s">
        <v>58</v>
      </c>
      <c r="V10" s="163" t="s">
        <v>61</v>
      </c>
      <c r="W10" s="163" t="s">
        <v>64</v>
      </c>
      <c r="X10" s="167">
        <f>IF(Q10="Probabilidad",($J$10*T10),IF(Q10="Impacto"," "))</f>
        <v>9.0000000000000011E-2</v>
      </c>
      <c r="Y10" s="167" t="str">
        <f>IF(Z10&lt;=20%,'[12]Tabla probabilidad'!$B$5,IF(Z10&lt;=40%,'[12]Tabla probabilidad'!$B$6,IF(Z10&lt;=60%,'[12]Tabla probabilidad'!$B$7,IF(Z10&lt;=80%,'[12]Tabla probabilidad'!$B$8,IF(Z10&lt;=100%,'[12]Tabla probabilidad'!$B$9)))))</f>
        <v>Muy Baja</v>
      </c>
      <c r="Z10" s="167">
        <f>IF(R10="Preventivo",($J$10-($J$10*T10)),IF(R10="Detectivo",($J$10-($J$10*T10)),IF(R10="Correctivo",($J$10))))</f>
        <v>0.11</v>
      </c>
      <c r="AA10" s="257" t="str">
        <f>IF(AB10&lt;=20%,'[12]Tabla probabilidad'!$B$5,IF(AB10&lt;=40%,'[12]Tabla probabilidad'!$B$6,IF(AB10&lt;=60%,'[12]Tabla probabilidad'!$B$7,IF(AB10&lt;=80%,'[12]Tabla probabilidad'!$B$8,IF(AB10&lt;=100%,'[12]Tabla probabilidad'!$B$9)))))</f>
        <v>Muy Baja</v>
      </c>
      <c r="AB10" s="257">
        <f>AVERAGE(Z10:Z14)</f>
        <v>0.11</v>
      </c>
      <c r="AC10" s="167" t="str">
        <f t="shared" ref="AC10:AC19"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VLOOKUP(AA10&amp;AE10,[12]Hoja1!$B$4:$C$28,2,0)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63">
        <v>2</v>
      </c>
      <c r="P11" s="166" t="s">
        <v>675</v>
      </c>
      <c r="Q11" s="163" t="str">
        <f t="shared" si="0"/>
        <v>Probabilidad</v>
      </c>
      <c r="R11" s="163" t="s">
        <v>51</v>
      </c>
      <c r="S11" s="163" t="s">
        <v>56</v>
      </c>
      <c r="T11" s="167">
        <f>VLOOKUP(R11&amp;S11,[12]Hoja1!$Q$4:$R$9,2,0)</f>
        <v>0.45</v>
      </c>
      <c r="U11" s="163" t="s">
        <v>58</v>
      </c>
      <c r="V11" s="163" t="s">
        <v>61</v>
      </c>
      <c r="W11" s="163" t="s">
        <v>64</v>
      </c>
      <c r="X11" s="167">
        <f>IF(Q11="Probabilidad",($J$10*T11),IF(Q11="Impacto"," "))</f>
        <v>9.0000000000000011E-2</v>
      </c>
      <c r="Y11" s="167" t="str">
        <f>IF(Z11&lt;=20%,'[12]Tabla probabilidad'!$B$5,IF(Z11&lt;=40%,'[12]Tabla probabilidad'!$B$6,IF(Z11&lt;=60%,'[12]Tabla probabilidad'!$B$7,IF(Z11&lt;=80%,'[12]Tabla probabilidad'!$B$8,IF(Z11&lt;=100%,'[12]Tabla probabilidad'!$B$9)))))</f>
        <v>Muy Baja</v>
      </c>
      <c r="Z11" s="167">
        <f t="shared" ref="Z11:Z14" si="2">IF(R11="Preventivo",($J$10-($J$10*T11)),IF(R11="Detectivo",($J$10-($J$10*T11)),IF(R11="Correctivo",($J$10))))</f>
        <v>0.11</v>
      </c>
      <c r="AA11" s="258"/>
      <c r="AB11" s="258"/>
      <c r="AC11" s="167" t="str">
        <f t="shared" si="1"/>
        <v>Leve</v>
      </c>
      <c r="AD11" s="167">
        <f>IF(Q11="Probabilidad",(($M$10-0)),IF(Q11="Impacto",($M$10-($M$10*T11))))</f>
        <v>0.2</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163"/>
      <c r="P12" s="166"/>
      <c r="Q12" s="163"/>
      <c r="R12" s="163"/>
      <c r="S12" s="163"/>
      <c r="T12" s="167"/>
      <c r="U12" s="163"/>
      <c r="V12" s="163"/>
      <c r="W12" s="163"/>
      <c r="X12" s="167" t="b">
        <f t="shared" ref="X12:X14" si="3">IF(Q12="Probabilidad",($J$10*T12),IF(Q12="Impacto"," "))</f>
        <v>0</v>
      </c>
      <c r="Y12" s="167" t="b">
        <f>IF(Z12&lt;=20%,'[12]Tabla probabilidad'!$B$5,IF(Z12&lt;=40%,'[12]Tabla probabilidad'!$B$6,IF(Z12&lt;=60%,'[12]Tabla probabilidad'!$B$7,IF(Z12&lt;=80%,'[12]Tabla probabilidad'!$B$8,IF(Z12&lt;=100%,'[12]Tabla probabilidad'!$B$9)))))</f>
        <v>0</v>
      </c>
      <c r="Z12" s="167" t="b">
        <f t="shared" si="2"/>
        <v>0</v>
      </c>
      <c r="AA12" s="258"/>
      <c r="AB12" s="258"/>
      <c r="AC12" s="167" t="b">
        <f t="shared" si="1"/>
        <v>0</v>
      </c>
      <c r="AD12" s="167"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63"/>
      <c r="P13" s="166"/>
      <c r="Q13" s="163"/>
      <c r="R13" s="163"/>
      <c r="S13" s="163"/>
      <c r="T13" s="167"/>
      <c r="U13" s="163"/>
      <c r="V13" s="163"/>
      <c r="W13" s="163"/>
      <c r="X13" s="167" t="b">
        <f t="shared" si="3"/>
        <v>0</v>
      </c>
      <c r="Y13" s="167" t="b">
        <f>IF(Z13&lt;=20%,'[12]Tabla probabilidad'!$B$5,IF(Z13&lt;=40%,'[12]Tabla probabilidad'!$B$6,IF(Z13&lt;=60%,'[12]Tabla probabilidad'!$B$7,IF(Z13&lt;=80%,'[12]Tabla probabilidad'!$B$8,IF(Z13&lt;=100%,'[12]Tabla probabilidad'!$B$9)))))</f>
        <v>0</v>
      </c>
      <c r="Z13" s="167" t="b">
        <f t="shared" si="2"/>
        <v>0</v>
      </c>
      <c r="AA13" s="258"/>
      <c r="AB13" s="258"/>
      <c r="AC13" s="167" t="b">
        <f t="shared" si="1"/>
        <v>0</v>
      </c>
      <c r="AD13" s="167" t="b">
        <f>IF(Q13="Probabilidad",(($M$10-0)),IF(Q13="Impacto",($M$10-($M$10*T13))))</f>
        <v>0</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163"/>
      <c r="P14" s="140"/>
      <c r="Q14" s="163"/>
      <c r="R14" s="163"/>
      <c r="S14" s="163"/>
      <c r="T14" s="167"/>
      <c r="U14" s="163"/>
      <c r="V14" s="163"/>
      <c r="W14" s="163"/>
      <c r="X14" s="167" t="b">
        <f t="shared" si="3"/>
        <v>0</v>
      </c>
      <c r="Y14" s="167" t="b">
        <f>IF(Z14&lt;=20%,'[12]Tabla probabilidad'!$B$5,IF(Z14&lt;=40%,'[12]Tabla probabilidad'!$B$6,IF(Z14&lt;=60%,'[12]Tabla probabilidad'!$B$7,IF(Z14&lt;=80%,'[12]Tabla probabilidad'!$B$8,IF(Z14&lt;=100%,'[12]Tabla probabilidad'!$B$9)))))</f>
        <v>0</v>
      </c>
      <c r="Z14" s="167" t="b">
        <f t="shared" si="2"/>
        <v>0</v>
      </c>
      <c r="AA14" s="259"/>
      <c r="AB14" s="259"/>
      <c r="AC14" s="167" t="b">
        <f t="shared" si="1"/>
        <v>0</v>
      </c>
      <c r="AD14" s="167"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676</v>
      </c>
      <c r="C15" s="248" t="s">
        <v>232</v>
      </c>
      <c r="D15" s="260" t="s">
        <v>677</v>
      </c>
      <c r="E15" s="250" t="s">
        <v>678</v>
      </c>
      <c r="F15" s="250" t="s">
        <v>679</v>
      </c>
      <c r="G15" s="248" t="s">
        <v>41</v>
      </c>
      <c r="H15" s="250">
        <v>0</v>
      </c>
      <c r="I15" s="255" t="str">
        <f>IF(H15&lt;=2,'[12]Tabla probabilidad'!$B$5,IF(H15&lt;=24,'[12]Tabla probabilidad'!$B$6,IF(H15&lt;=500,'[12]Tabla probabilidad'!$B$7,IF(H15&lt;=5000,'[12]Tabla probabilidad'!$B$8,IF(H15&gt;5000,'[12]Tabla probabilidad'!$B$9)))))</f>
        <v>Muy Baja</v>
      </c>
      <c r="J15" s="256">
        <f>IF(H15&lt;=2,'[12]Tabla probabilidad'!$D$5,IF(H15&lt;=24,'[12]Tabla probabilidad'!$D$6,IF(H15&lt;=500,'[12]Tabla probabilidad'!$D$7,IF(H15&lt;=5000,'[12]Tabla probabilidad'!$D$8,IF(H15&gt;5000,'[12]Tabla probabilidad'!$D$9)))))</f>
        <v>0.2</v>
      </c>
      <c r="K15" s="248" t="s">
        <v>227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VLOOKUP((I15&amp;L15),[12]Hoja1!$B$4:$C$28,2,0)</f>
        <v>Bajo</v>
      </c>
      <c r="O15" s="250">
        <v>1</v>
      </c>
      <c r="P15" s="260" t="s">
        <v>328</v>
      </c>
      <c r="Q15" s="250" t="str">
        <f t="shared" si="0"/>
        <v>Probabilidad</v>
      </c>
      <c r="R15" s="250" t="s">
        <v>51</v>
      </c>
      <c r="S15" s="250" t="s">
        <v>56</v>
      </c>
      <c r="T15" s="257">
        <f>VLOOKUP(R15&amp;S15,[12]Hoja1!$Q$4:$R$9,2,0)</f>
        <v>0.45</v>
      </c>
      <c r="U15" s="250" t="s">
        <v>58</v>
      </c>
      <c r="V15" s="250" t="s">
        <v>61</v>
      </c>
      <c r="W15" s="250" t="s">
        <v>64</v>
      </c>
      <c r="X15" s="167">
        <f>IF(Q15="Probabilidad",($J$15*T15),IF(Q15="Impacto"," "))</f>
        <v>9.0000000000000011E-2</v>
      </c>
      <c r="Y15" s="167" t="str">
        <f>IF(Z15&lt;=20%,'[12]Tabla probabilidad'!$B$5,IF(Z15&lt;=40%,'[12]Tabla probabilidad'!$B$6,IF(Z15&lt;=60%,'[12]Tabla probabilidad'!$B$7,IF(Z15&lt;=80%,'[12]Tabla probabilidad'!$B$8,IF(Z15&lt;=100%,'[12]Tabla probabilidad'!$B$9)))))</f>
        <v>Muy Baja</v>
      </c>
      <c r="Z15" s="257">
        <f>IF(R15="Preventivo",($J$15-($J$15*T15)),IF(R15="Detectivo",($J$15-($J$15*T15)),IF(R15="Correctivo",($J$15))))</f>
        <v>0.11</v>
      </c>
      <c r="AA15" s="257" t="str">
        <f>IF(AB15&lt;=20%,'[12]Tabla probabilidad'!$B$5,IF(AB15&lt;=40%,'[12]Tabla probabilidad'!$B$6,IF(AB15&lt;=60%,'[12]Tabla probabilidad'!$B$7,IF(AB15&lt;=80%,'[12]Tabla probabilidad'!$B$8,IF(AB15&lt;=100%,'[12]Tabla probabilidad'!$B$9)))))</f>
        <v>Muy Baja</v>
      </c>
      <c r="AB15" s="257">
        <f>AVERAGE(Z15:Z19)</f>
        <v>0.11</v>
      </c>
      <c r="AC15" s="167" t="str">
        <f t="shared" si="1"/>
        <v>Leve</v>
      </c>
      <c r="AD15" s="167">
        <f>IF(Q15="Probabilidad",(($M$15-0)),IF(Q15="Impacto",($M$15-($M$15*T15))))</f>
        <v>0.2</v>
      </c>
      <c r="AE15" s="257" t="str">
        <f>IF(AF15&lt;=20%,"Leve",IF(AF15&lt;=40%,"Menor",IF(AF15&lt;=60%,"Moderado",IF(AF15&lt;=80%,"Mayor",IF(AF15&lt;=100%,"Catastrófico")))))</f>
        <v>Leve</v>
      </c>
      <c r="AF15" s="257">
        <f>AVERAGE(AD15:AD19)</f>
        <v>0.2</v>
      </c>
      <c r="AG15" s="250" t="str">
        <f>VLOOKUP(AA15&amp;AE15,[12]Hoja1!$B$4:$C$28,2,0)</f>
        <v>Bajo</v>
      </c>
      <c r="AH15" s="248" t="s">
        <v>206</v>
      </c>
      <c r="AI15" s="248"/>
      <c r="AJ15" s="248"/>
      <c r="AK15" s="248"/>
      <c r="AL15" s="248"/>
      <c r="AM15" s="248"/>
      <c r="AN15" s="248"/>
    </row>
    <row r="16" spans="1:298" ht="47.25" customHeight="1" x14ac:dyDescent="0.25">
      <c r="A16" s="248"/>
      <c r="B16" s="251"/>
      <c r="C16" s="248"/>
      <c r="D16" s="261"/>
      <c r="E16" s="251"/>
      <c r="F16" s="251"/>
      <c r="G16" s="248"/>
      <c r="H16" s="251"/>
      <c r="I16" s="255"/>
      <c r="J16" s="256"/>
      <c r="K16" s="248"/>
      <c r="L16" s="249"/>
      <c r="M16" s="249"/>
      <c r="N16" s="248"/>
      <c r="O16" s="252"/>
      <c r="P16" s="262"/>
      <c r="Q16" s="252"/>
      <c r="R16" s="252"/>
      <c r="S16" s="252"/>
      <c r="T16" s="259"/>
      <c r="U16" s="252"/>
      <c r="V16" s="252"/>
      <c r="W16" s="252"/>
      <c r="X16" s="167" t="b">
        <f>IF(Q16="Probabilidad",($J$15*T16),IF(Q16="Impacto"," "))</f>
        <v>0</v>
      </c>
      <c r="Y16" s="167" t="str">
        <f>IF(Z16&lt;=20%,'[12]Tabla probabilidad'!$B$5,IF(Z16&lt;=40%,'[12]Tabla probabilidad'!$B$6,IF(Z16&lt;=60%,'[12]Tabla probabilidad'!$B$7,IF(Z16&lt;=80%,'[12]Tabla probabilidad'!$B$8,IF(Z16&lt;=100%,'[12]Tabla probabilidad'!$B$9)))))</f>
        <v>Muy Baja</v>
      </c>
      <c r="Z16" s="259"/>
      <c r="AA16" s="258"/>
      <c r="AB16" s="258"/>
      <c r="AC16" s="167" t="b">
        <f t="shared" si="1"/>
        <v>0</v>
      </c>
      <c r="AD16" s="167" t="b">
        <f t="shared" ref="AD16:AD19" si="4">IF(Q16="Probabilidad",(($M$15-0)),IF(Q16="Impacto",($M$15-($M$15*T16))))</f>
        <v>0</v>
      </c>
      <c r="AE16" s="258"/>
      <c r="AF16" s="258"/>
      <c r="AG16" s="251"/>
      <c r="AH16" s="248"/>
      <c r="AI16" s="248"/>
      <c r="AJ16" s="248"/>
      <c r="AK16" s="248"/>
      <c r="AL16" s="248"/>
      <c r="AM16" s="248"/>
      <c r="AN16" s="248"/>
    </row>
    <row r="17" spans="1:40" ht="62.25" customHeight="1" x14ac:dyDescent="0.25">
      <c r="A17" s="248"/>
      <c r="B17" s="251"/>
      <c r="C17" s="248"/>
      <c r="D17" s="261"/>
      <c r="E17" s="251"/>
      <c r="F17" s="251"/>
      <c r="G17" s="248"/>
      <c r="H17" s="251"/>
      <c r="I17" s="255"/>
      <c r="J17" s="256"/>
      <c r="K17" s="248"/>
      <c r="L17" s="249"/>
      <c r="M17" s="249"/>
      <c r="N17" s="248"/>
      <c r="O17" s="250">
        <v>2</v>
      </c>
      <c r="P17" s="260" t="s">
        <v>680</v>
      </c>
      <c r="Q17" s="250" t="str">
        <f t="shared" si="0"/>
        <v>Probabilidad</v>
      </c>
      <c r="R17" s="250" t="s">
        <v>51</v>
      </c>
      <c r="S17" s="250" t="s">
        <v>56</v>
      </c>
      <c r="T17" s="257">
        <f>VLOOKUP(R17&amp;S17,[12]Hoja1!$Q$4:$R$9,2,0)</f>
        <v>0.45</v>
      </c>
      <c r="U17" s="250" t="s">
        <v>58</v>
      </c>
      <c r="V17" s="250" t="s">
        <v>61</v>
      </c>
      <c r="W17" s="250" t="s">
        <v>64</v>
      </c>
      <c r="X17" s="167">
        <f t="shared" ref="X17:X19" si="5">IF(Q17="Probabilidad",($J$15*T17),IF(Q17="Impacto"," "))</f>
        <v>9.0000000000000011E-2</v>
      </c>
      <c r="Y17" s="167" t="str">
        <f>IF(Z17&lt;=20%,'[12]Tabla probabilidad'!$B$5,IF(Z17&lt;=40%,'[12]Tabla probabilidad'!$B$6,IF(Z17&lt;=60%,'[12]Tabla probabilidad'!$B$7,IF(Z17&lt;=80%,'[12]Tabla probabilidad'!$B$8,IF(Z17&lt;=100%,'[12]Tabla probabilidad'!$B$9)))))</f>
        <v>Muy Baja</v>
      </c>
      <c r="Z17" s="257">
        <f t="shared" ref="Z17" si="6">IF(R17="Preventivo",($J$15-($J$15*T17)),IF(R17="Detectivo",($J$15-($J$15*T17)),IF(R17="Correctivo",($J$15))))</f>
        <v>0.11</v>
      </c>
      <c r="AA17" s="258"/>
      <c r="AB17" s="258"/>
      <c r="AC17" s="167" t="str">
        <f t="shared" si="1"/>
        <v>Leve</v>
      </c>
      <c r="AD17" s="167">
        <f t="shared" si="4"/>
        <v>0.2</v>
      </c>
      <c r="AE17" s="258"/>
      <c r="AF17" s="258"/>
      <c r="AG17" s="251"/>
      <c r="AH17" s="248"/>
      <c r="AI17" s="248"/>
      <c r="AJ17" s="248"/>
      <c r="AK17" s="248"/>
      <c r="AL17" s="248"/>
      <c r="AM17" s="248"/>
      <c r="AN17" s="248"/>
    </row>
    <row r="18" spans="1:40" ht="51" customHeight="1" x14ac:dyDescent="0.25">
      <c r="A18" s="248"/>
      <c r="B18" s="251"/>
      <c r="C18" s="248"/>
      <c r="D18" s="261"/>
      <c r="E18" s="251"/>
      <c r="F18" s="251"/>
      <c r="G18" s="248"/>
      <c r="H18" s="251"/>
      <c r="I18" s="255"/>
      <c r="J18" s="256"/>
      <c r="K18" s="248"/>
      <c r="L18" s="249"/>
      <c r="M18" s="249"/>
      <c r="N18" s="248"/>
      <c r="O18" s="252"/>
      <c r="P18" s="262"/>
      <c r="Q18" s="252"/>
      <c r="R18" s="252"/>
      <c r="S18" s="252"/>
      <c r="T18" s="259"/>
      <c r="U18" s="252"/>
      <c r="V18" s="252"/>
      <c r="W18" s="252"/>
      <c r="X18" s="167" t="b">
        <f t="shared" si="5"/>
        <v>0</v>
      </c>
      <c r="Y18" s="167" t="str">
        <f>IF(Z18&lt;=20%,'[12]Tabla probabilidad'!$B$5,IF(Z18&lt;=40%,'[12]Tabla probabilidad'!$B$6,IF(Z18&lt;=60%,'[12]Tabla probabilidad'!$B$7,IF(Z18&lt;=80%,'[12]Tabla probabilidad'!$B$8,IF(Z18&lt;=100%,'[12]Tabla probabilidad'!$B$9)))))</f>
        <v>Muy Baja</v>
      </c>
      <c r="Z18" s="259"/>
      <c r="AA18" s="258"/>
      <c r="AB18" s="258"/>
      <c r="AC18" s="167" t="b">
        <f t="shared" si="1"/>
        <v>0</v>
      </c>
      <c r="AD18" s="167" t="b">
        <f t="shared" si="4"/>
        <v>0</v>
      </c>
      <c r="AE18" s="258"/>
      <c r="AF18" s="258"/>
      <c r="AG18" s="251"/>
      <c r="AH18" s="248"/>
      <c r="AI18" s="248"/>
      <c r="AJ18" s="248"/>
      <c r="AK18" s="248"/>
      <c r="AL18" s="248"/>
      <c r="AM18" s="248"/>
      <c r="AN18" s="248"/>
    </row>
    <row r="19" spans="1:40" ht="147" customHeight="1" x14ac:dyDescent="0.25">
      <c r="A19" s="248"/>
      <c r="B19" s="252"/>
      <c r="C19" s="248"/>
      <c r="D19" s="262"/>
      <c r="E19" s="252"/>
      <c r="F19" s="252"/>
      <c r="G19" s="248"/>
      <c r="H19" s="252"/>
      <c r="I19" s="255"/>
      <c r="J19" s="256"/>
      <c r="K19" s="248"/>
      <c r="L19" s="249"/>
      <c r="M19" s="249"/>
      <c r="N19" s="248"/>
      <c r="O19" s="163"/>
      <c r="P19" s="62"/>
      <c r="Q19" s="163"/>
      <c r="R19" s="163"/>
      <c r="S19" s="163"/>
      <c r="T19" s="167"/>
      <c r="U19" s="163"/>
      <c r="V19" s="163"/>
      <c r="W19" s="163"/>
      <c r="X19" s="167" t="b">
        <f t="shared" si="5"/>
        <v>0</v>
      </c>
      <c r="Y19" s="167" t="str">
        <f>IF(Z19&lt;=20%,'[12]Tabla probabilidad'!$B$5,IF(Z19&lt;=40%,'[12]Tabla probabilidad'!$B$6,IF(Z19&lt;=60%,'[12]Tabla probabilidad'!$B$7,IF(Z19&lt;=80%,'[12]Tabla probabilidad'!$B$8,IF(Z19&lt;=100%,'[12]Tabla probabilidad'!$B$9)))))</f>
        <v>Muy Baja</v>
      </c>
      <c r="Z19" s="167"/>
      <c r="AA19" s="259"/>
      <c r="AB19" s="259"/>
      <c r="AC19" s="167" t="b">
        <f t="shared" si="1"/>
        <v>0</v>
      </c>
      <c r="AD19" s="167" t="b">
        <f t="shared" si="4"/>
        <v>0</v>
      </c>
      <c r="AE19" s="259"/>
      <c r="AF19" s="259"/>
      <c r="AG19" s="252"/>
      <c r="AH19" s="248"/>
      <c r="AI19" s="248"/>
      <c r="AJ19" s="248"/>
      <c r="AK19" s="248"/>
      <c r="AL19" s="248"/>
      <c r="AM19" s="248"/>
      <c r="AN19" s="248"/>
    </row>
  </sheetData>
  <mergeCells count="118">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W17:W18"/>
    <mergeCell ref="Z17:Z18"/>
    <mergeCell ref="O15:O16"/>
    <mergeCell ref="P15:P16"/>
    <mergeCell ref="Q15:Q16"/>
    <mergeCell ref="R15:R16"/>
    <mergeCell ref="S15:S16"/>
    <mergeCell ref="T15:T16"/>
    <mergeCell ref="I15:I19"/>
    <mergeCell ref="J15:J19"/>
    <mergeCell ref="K15:K19"/>
    <mergeCell ref="L15:L19"/>
    <mergeCell ref="M15:M19"/>
    <mergeCell ref="N15:N19"/>
    <mergeCell ref="AK15:AK19"/>
    <mergeCell ref="AL15:AL19"/>
    <mergeCell ref="AM15:AM19"/>
    <mergeCell ref="AN15:AN19"/>
    <mergeCell ref="O17:O18"/>
    <mergeCell ref="P17:P18"/>
    <mergeCell ref="Q17:Q18"/>
    <mergeCell ref="R17:R18"/>
    <mergeCell ref="S17:S18"/>
    <mergeCell ref="T17:T18"/>
    <mergeCell ref="AE15:AE19"/>
    <mergeCell ref="AF15:AF19"/>
    <mergeCell ref="AG15:AG19"/>
    <mergeCell ref="AH15:AH19"/>
    <mergeCell ref="AI15:AI19"/>
    <mergeCell ref="AJ15:AJ19"/>
    <mergeCell ref="U15:U16"/>
    <mergeCell ref="V15:V16"/>
    <mergeCell ref="W15:W16"/>
    <mergeCell ref="Z15:Z16"/>
    <mergeCell ref="AA15:AA19"/>
    <mergeCell ref="AB15:AB19"/>
    <mergeCell ref="U17:U18"/>
    <mergeCell ref="V17:V18"/>
  </mergeCells>
  <conditionalFormatting sqref="I10">
    <cfRule type="containsText" dxfId="469" priority="113" operator="containsText" text="Muy Baja">
      <formula>NOT(ISERROR(SEARCH("Muy Baja",I10)))</formula>
    </cfRule>
    <cfRule type="containsText" dxfId="468" priority="114" operator="containsText" text="Baja">
      <formula>NOT(ISERROR(SEARCH("Baja",I10)))</formula>
    </cfRule>
    <cfRule type="containsText" dxfId="467" priority="116" operator="containsText" text="Muy Alta">
      <formula>NOT(ISERROR(SEARCH("Muy Alta",I10)))</formula>
    </cfRule>
    <cfRule type="containsText" dxfId="466" priority="117" operator="containsText" text="Alta">
      <formula>NOT(ISERROR(SEARCH("Alta",I10)))</formula>
    </cfRule>
    <cfRule type="containsText" dxfId="465" priority="118" operator="containsText" text="Media">
      <formula>NOT(ISERROR(SEARCH("Media",I10)))</formula>
    </cfRule>
    <cfRule type="containsText" dxfId="464" priority="119" operator="containsText" text="Media">
      <formula>NOT(ISERROR(SEARCH("Media",I10)))</formula>
    </cfRule>
    <cfRule type="containsText" dxfId="463" priority="120" operator="containsText" text="Media">
      <formula>NOT(ISERROR(SEARCH("Media",I10)))</formula>
    </cfRule>
    <cfRule type="containsText" dxfId="462" priority="121" operator="containsText" text="Muy Baja">
      <formula>NOT(ISERROR(SEARCH("Muy Baja",I10)))</formula>
    </cfRule>
    <cfRule type="containsText" dxfId="461" priority="122" operator="containsText" text="Baja">
      <formula>NOT(ISERROR(SEARCH("Baja",I10)))</formula>
    </cfRule>
    <cfRule type="containsText" dxfId="460" priority="123" operator="containsText" text="Muy Baja">
      <formula>NOT(ISERROR(SEARCH("Muy Baja",I10)))</formula>
    </cfRule>
    <cfRule type="containsText" dxfId="459" priority="124" operator="containsText" text="Muy Baja">
      <formula>NOT(ISERROR(SEARCH("Muy Baja",I10)))</formula>
    </cfRule>
    <cfRule type="containsText" dxfId="458" priority="125" operator="containsText" text="Muy Baja">
      <formula>NOT(ISERROR(SEARCH("Muy Baja",I10)))</formula>
    </cfRule>
    <cfRule type="containsText" dxfId="457" priority="126" operator="containsText" text="Muy Baja'Tabla probabilidad'!">
      <formula>NOT(ISERROR(SEARCH("Muy Baja'Tabla probabilidad'!",I10)))</formula>
    </cfRule>
    <cfRule type="containsText" dxfId="456" priority="127" operator="containsText" text="Muy bajo">
      <formula>NOT(ISERROR(SEARCH("Muy bajo",I10)))</formula>
    </cfRule>
    <cfRule type="containsText" dxfId="455" priority="128" operator="containsText" text="Alta">
      <formula>NOT(ISERROR(SEARCH("Alta",I10)))</formula>
    </cfRule>
    <cfRule type="containsText" dxfId="454" priority="129" operator="containsText" text="Media">
      <formula>NOT(ISERROR(SEARCH("Media",I10)))</formula>
    </cfRule>
    <cfRule type="containsText" dxfId="453" priority="130" operator="containsText" text="Baja">
      <formula>NOT(ISERROR(SEARCH("Baja",I10)))</formula>
    </cfRule>
    <cfRule type="containsText" dxfId="452" priority="131" operator="containsText" text="Muy baja">
      <formula>NOT(ISERROR(SEARCH("Muy baja",I10)))</formula>
    </cfRule>
    <cfRule type="cellIs" dxfId="451" priority="134" operator="between">
      <formula>1</formula>
      <formula>2</formula>
    </cfRule>
    <cfRule type="cellIs" dxfId="450" priority="135" operator="between">
      <formula>0</formula>
      <formula>2</formula>
    </cfRule>
  </conditionalFormatting>
  <conditionalFormatting sqref="I10">
    <cfRule type="containsText" dxfId="449" priority="115" operator="containsText" text="Muy Alta">
      <formula>NOT(ISERROR(SEARCH("Muy Alta",I10)))</formula>
    </cfRule>
  </conditionalFormatting>
  <conditionalFormatting sqref="L10">
    <cfRule type="containsText" dxfId="448" priority="107" operator="containsText" text="Catastrófico">
      <formula>NOT(ISERROR(SEARCH("Catastrófico",L10)))</formula>
    </cfRule>
    <cfRule type="containsText" dxfId="447" priority="108" operator="containsText" text="Mayor">
      <formula>NOT(ISERROR(SEARCH("Mayor",L10)))</formula>
    </cfRule>
    <cfRule type="containsText" dxfId="446" priority="109" operator="containsText" text="Alta">
      <formula>NOT(ISERROR(SEARCH("Alta",L10)))</formula>
    </cfRule>
    <cfRule type="containsText" dxfId="445" priority="110" operator="containsText" text="Moderado">
      <formula>NOT(ISERROR(SEARCH("Moderado",L10)))</formula>
    </cfRule>
    <cfRule type="containsText" dxfId="444" priority="111" operator="containsText" text="Menor">
      <formula>NOT(ISERROR(SEARCH("Menor",L10)))</formula>
    </cfRule>
    <cfRule type="containsText" dxfId="443" priority="112" operator="containsText" text="Leve">
      <formula>NOT(ISERROR(SEARCH("Leve",L10)))</formula>
    </cfRule>
  </conditionalFormatting>
  <conditionalFormatting sqref="N10 N15">
    <cfRule type="containsText" dxfId="442" priority="102" operator="containsText" text="Extremo">
      <formula>NOT(ISERROR(SEARCH("Extremo",N10)))</formula>
    </cfRule>
    <cfRule type="containsText" dxfId="441" priority="103" operator="containsText" text="Alto">
      <formula>NOT(ISERROR(SEARCH("Alto",N10)))</formula>
    </cfRule>
    <cfRule type="containsText" dxfId="440" priority="104" operator="containsText" text="Bajo">
      <formula>NOT(ISERROR(SEARCH("Bajo",N10)))</formula>
    </cfRule>
    <cfRule type="containsText" dxfId="439" priority="105" operator="containsText" text="Moderado">
      <formula>NOT(ISERROR(SEARCH("Moderado",N10)))</formula>
    </cfRule>
    <cfRule type="containsText" dxfId="438" priority="106" operator="containsText" text="Extremo">
      <formula>NOT(ISERROR(SEARCH("Extremo",N10)))</formula>
    </cfRule>
  </conditionalFormatting>
  <conditionalFormatting sqref="M10">
    <cfRule type="containsText" dxfId="437" priority="96" operator="containsText" text="Catastrófico">
      <formula>NOT(ISERROR(SEARCH("Catastrófico",M10)))</formula>
    </cfRule>
    <cfRule type="containsText" dxfId="436" priority="97" operator="containsText" text="Mayor">
      <formula>NOT(ISERROR(SEARCH("Mayor",M10)))</formula>
    </cfRule>
    <cfRule type="containsText" dxfId="435" priority="98" operator="containsText" text="Alta">
      <formula>NOT(ISERROR(SEARCH("Alta",M10)))</formula>
    </cfRule>
    <cfRule type="containsText" dxfId="434" priority="99" operator="containsText" text="Moderado">
      <formula>NOT(ISERROR(SEARCH("Moderado",M10)))</formula>
    </cfRule>
    <cfRule type="containsText" dxfId="433" priority="100" operator="containsText" text="Menor">
      <formula>NOT(ISERROR(SEARCH("Menor",M10)))</formula>
    </cfRule>
    <cfRule type="containsText" dxfId="432" priority="101" operator="containsText" text="Leve">
      <formula>NOT(ISERROR(SEARCH("Leve",M10)))</formula>
    </cfRule>
  </conditionalFormatting>
  <conditionalFormatting sqref="Y10:Y14">
    <cfRule type="containsText" dxfId="431" priority="90" operator="containsText" text="Muy Alta">
      <formula>NOT(ISERROR(SEARCH("Muy Alta",Y10)))</formula>
    </cfRule>
    <cfRule type="containsText" dxfId="430" priority="91" operator="containsText" text="Alta">
      <formula>NOT(ISERROR(SEARCH("Alta",Y10)))</formula>
    </cfRule>
    <cfRule type="containsText" dxfId="429" priority="92" operator="containsText" text="Media">
      <formula>NOT(ISERROR(SEARCH("Media",Y10)))</formula>
    </cfRule>
    <cfRule type="containsText" dxfId="428" priority="93" operator="containsText" text="Muy Baja">
      <formula>NOT(ISERROR(SEARCH("Muy Baja",Y10)))</formula>
    </cfRule>
    <cfRule type="containsText" dxfId="427" priority="94" operator="containsText" text="Baja">
      <formula>NOT(ISERROR(SEARCH("Baja",Y10)))</formula>
    </cfRule>
    <cfRule type="containsText" dxfId="426" priority="95" operator="containsText" text="Muy Baja">
      <formula>NOT(ISERROR(SEARCH("Muy Baja",Y10)))</formula>
    </cfRule>
  </conditionalFormatting>
  <conditionalFormatting sqref="AC10:AC14">
    <cfRule type="containsText" dxfId="425" priority="85" operator="containsText" text="Catastrófico">
      <formula>NOT(ISERROR(SEARCH("Catastrófico",AC10)))</formula>
    </cfRule>
    <cfRule type="containsText" dxfId="424" priority="86" operator="containsText" text="Mayor">
      <formula>NOT(ISERROR(SEARCH("Mayor",AC10)))</formula>
    </cfRule>
    <cfRule type="containsText" dxfId="423" priority="87" operator="containsText" text="Moderado">
      <formula>NOT(ISERROR(SEARCH("Moderado",AC10)))</formula>
    </cfRule>
    <cfRule type="containsText" dxfId="422" priority="88" operator="containsText" text="Menor">
      <formula>NOT(ISERROR(SEARCH("Menor",AC10)))</formula>
    </cfRule>
    <cfRule type="containsText" dxfId="421" priority="89" operator="containsText" text="Leve">
      <formula>NOT(ISERROR(SEARCH("Leve",AC10)))</formula>
    </cfRule>
  </conditionalFormatting>
  <conditionalFormatting sqref="AG10">
    <cfRule type="containsText" dxfId="420" priority="76" operator="containsText" text="Extremo">
      <formula>NOT(ISERROR(SEARCH("Extremo",AG10)))</formula>
    </cfRule>
    <cfRule type="containsText" dxfId="419" priority="77" operator="containsText" text="Alto">
      <formula>NOT(ISERROR(SEARCH("Alto",AG10)))</formula>
    </cfRule>
    <cfRule type="containsText" dxfId="418" priority="78" operator="containsText" text="Moderado">
      <formula>NOT(ISERROR(SEARCH("Moderado",AG10)))</formula>
    </cfRule>
    <cfRule type="containsText" dxfId="417" priority="79" operator="containsText" text="Menor">
      <formula>NOT(ISERROR(SEARCH("Menor",AG10)))</formula>
    </cfRule>
    <cfRule type="containsText" dxfId="416" priority="80" operator="containsText" text="Bajo">
      <formula>NOT(ISERROR(SEARCH("Bajo",AG10)))</formula>
    </cfRule>
    <cfRule type="containsText" dxfId="415" priority="81" operator="containsText" text="Moderado">
      <formula>NOT(ISERROR(SEARCH("Moderado",AG10)))</formula>
    </cfRule>
    <cfRule type="containsText" dxfId="414" priority="82" operator="containsText" text="Extremo">
      <formula>NOT(ISERROR(SEARCH("Extremo",AG10)))</formula>
    </cfRule>
    <cfRule type="containsText" dxfId="413" priority="83" operator="containsText" text="Baja">
      <formula>NOT(ISERROR(SEARCH("Baja",AG10)))</formula>
    </cfRule>
    <cfRule type="containsText" dxfId="412" priority="84" operator="containsText" text="Alto">
      <formula>NOT(ISERROR(SEARCH("Alto",AG10)))</formula>
    </cfRule>
  </conditionalFormatting>
  <conditionalFormatting sqref="AA10:AA14">
    <cfRule type="containsText" dxfId="411" priority="71" operator="containsText" text="Muy Alta">
      <formula>NOT(ISERROR(SEARCH("Muy Alta",AA10)))</formula>
    </cfRule>
    <cfRule type="containsText" dxfId="410" priority="72" operator="containsText" text="Alta">
      <formula>NOT(ISERROR(SEARCH("Alta",AA10)))</formula>
    </cfRule>
    <cfRule type="containsText" dxfId="409" priority="73" operator="containsText" text="Media">
      <formula>NOT(ISERROR(SEARCH("Media",AA10)))</formula>
    </cfRule>
    <cfRule type="containsText" dxfId="408" priority="74" operator="containsText" text="Baja">
      <formula>NOT(ISERROR(SEARCH("Baja",AA10)))</formula>
    </cfRule>
    <cfRule type="containsText" dxfId="407" priority="75" operator="containsText" text="Muy Baja">
      <formula>NOT(ISERROR(SEARCH("Muy Baja",AA10)))</formula>
    </cfRule>
  </conditionalFormatting>
  <conditionalFormatting sqref="AE10:AE14">
    <cfRule type="containsText" dxfId="406" priority="66" operator="containsText" text="Catastrófico">
      <formula>NOT(ISERROR(SEARCH("Catastrófico",AE10)))</formula>
    </cfRule>
    <cfRule type="containsText" dxfId="405" priority="67" operator="containsText" text="Moderado">
      <formula>NOT(ISERROR(SEARCH("Moderado",AE10)))</formula>
    </cfRule>
    <cfRule type="containsText" dxfId="404" priority="68" operator="containsText" text="Menor">
      <formula>NOT(ISERROR(SEARCH("Menor",AE10)))</formula>
    </cfRule>
    <cfRule type="containsText" dxfId="403" priority="69" operator="containsText" text="Leve">
      <formula>NOT(ISERROR(SEARCH("Leve",AE10)))</formula>
    </cfRule>
    <cfRule type="containsText" dxfId="402" priority="70" operator="containsText" text="Mayor">
      <formula>NOT(ISERROR(SEARCH("Mayor",AE10)))</formula>
    </cfRule>
  </conditionalFormatting>
  <conditionalFormatting sqref="I15">
    <cfRule type="containsText" dxfId="401" priority="43" operator="containsText" text="Muy Baja">
      <formula>NOT(ISERROR(SEARCH("Muy Baja",I15)))</formula>
    </cfRule>
    <cfRule type="containsText" dxfId="400" priority="44" operator="containsText" text="Baja">
      <formula>NOT(ISERROR(SEARCH("Baja",I15)))</formula>
    </cfRule>
    <cfRule type="containsText" dxfId="399" priority="46" operator="containsText" text="Muy Alta">
      <formula>NOT(ISERROR(SEARCH("Muy Alta",I15)))</formula>
    </cfRule>
    <cfRule type="containsText" dxfId="398" priority="47" operator="containsText" text="Alta">
      <formula>NOT(ISERROR(SEARCH("Alta",I15)))</formula>
    </cfRule>
    <cfRule type="containsText" dxfId="397" priority="48" operator="containsText" text="Media">
      <formula>NOT(ISERROR(SEARCH("Media",I15)))</formula>
    </cfRule>
    <cfRule type="containsText" dxfId="396" priority="49" operator="containsText" text="Media">
      <formula>NOT(ISERROR(SEARCH("Media",I15)))</formula>
    </cfRule>
    <cfRule type="containsText" dxfId="395" priority="50" operator="containsText" text="Media">
      <formula>NOT(ISERROR(SEARCH("Media",I15)))</formula>
    </cfRule>
    <cfRule type="containsText" dxfId="394" priority="51" operator="containsText" text="Muy Baja">
      <formula>NOT(ISERROR(SEARCH("Muy Baja",I15)))</formula>
    </cfRule>
    <cfRule type="containsText" dxfId="393" priority="52" operator="containsText" text="Baja">
      <formula>NOT(ISERROR(SEARCH("Baja",I15)))</formula>
    </cfRule>
    <cfRule type="containsText" dxfId="392" priority="53" operator="containsText" text="Muy Baja">
      <formula>NOT(ISERROR(SEARCH("Muy Baja",I15)))</formula>
    </cfRule>
    <cfRule type="containsText" dxfId="391" priority="54" operator="containsText" text="Muy Baja">
      <formula>NOT(ISERROR(SEARCH("Muy Baja",I15)))</formula>
    </cfRule>
    <cfRule type="containsText" dxfId="390" priority="55" operator="containsText" text="Muy Baja">
      <formula>NOT(ISERROR(SEARCH("Muy Baja",I15)))</formula>
    </cfRule>
    <cfRule type="containsText" dxfId="389" priority="56" operator="containsText" text="Muy Baja'Tabla probabilidad'!">
      <formula>NOT(ISERROR(SEARCH("Muy Baja'Tabla probabilidad'!",I15)))</formula>
    </cfRule>
    <cfRule type="containsText" dxfId="388" priority="57" operator="containsText" text="Muy bajo">
      <formula>NOT(ISERROR(SEARCH("Muy bajo",I15)))</formula>
    </cfRule>
    <cfRule type="containsText" dxfId="387" priority="58" operator="containsText" text="Alta">
      <formula>NOT(ISERROR(SEARCH("Alta",I15)))</formula>
    </cfRule>
    <cfRule type="containsText" dxfId="386" priority="59" operator="containsText" text="Media">
      <formula>NOT(ISERROR(SEARCH("Media",I15)))</formula>
    </cfRule>
    <cfRule type="containsText" dxfId="385" priority="60" operator="containsText" text="Baja">
      <formula>NOT(ISERROR(SEARCH("Baja",I15)))</formula>
    </cfRule>
    <cfRule type="containsText" dxfId="384" priority="61" operator="containsText" text="Muy baja">
      <formula>NOT(ISERROR(SEARCH("Muy baja",I15)))</formula>
    </cfRule>
    <cfRule type="cellIs" dxfId="383" priority="64" operator="between">
      <formula>1</formula>
      <formula>2</formula>
    </cfRule>
    <cfRule type="cellIs" dxfId="382" priority="65" operator="between">
      <formula>0</formula>
      <formula>2</formula>
    </cfRule>
  </conditionalFormatting>
  <conditionalFormatting sqref="I15">
    <cfRule type="containsText" dxfId="381" priority="45" operator="containsText" text="Muy Alta">
      <formula>NOT(ISERROR(SEARCH("Muy Alta",I15)))</formula>
    </cfRule>
  </conditionalFormatting>
  <conditionalFormatting sqref="Y15:Y19">
    <cfRule type="containsText" dxfId="380" priority="37" operator="containsText" text="Muy Alta">
      <formula>NOT(ISERROR(SEARCH("Muy Alta",Y15)))</formula>
    </cfRule>
    <cfRule type="containsText" dxfId="379" priority="38" operator="containsText" text="Alta">
      <formula>NOT(ISERROR(SEARCH("Alta",Y15)))</formula>
    </cfRule>
    <cfRule type="containsText" dxfId="378" priority="39" operator="containsText" text="Media">
      <formula>NOT(ISERROR(SEARCH("Media",Y15)))</formula>
    </cfRule>
    <cfRule type="containsText" dxfId="377" priority="40" operator="containsText" text="Muy Baja">
      <formula>NOT(ISERROR(SEARCH("Muy Baja",Y15)))</formula>
    </cfRule>
    <cfRule type="containsText" dxfId="376" priority="41" operator="containsText" text="Baja">
      <formula>NOT(ISERROR(SEARCH("Baja",Y15)))</formula>
    </cfRule>
    <cfRule type="containsText" dxfId="375" priority="42" operator="containsText" text="Muy Baja">
      <formula>NOT(ISERROR(SEARCH("Muy Baja",Y15)))</formula>
    </cfRule>
  </conditionalFormatting>
  <conditionalFormatting sqref="AC15:AC19">
    <cfRule type="containsText" dxfId="374" priority="32" operator="containsText" text="Catastrófico">
      <formula>NOT(ISERROR(SEARCH("Catastrófico",AC15)))</formula>
    </cfRule>
    <cfRule type="containsText" dxfId="373" priority="33" operator="containsText" text="Mayor">
      <formula>NOT(ISERROR(SEARCH("Mayor",AC15)))</formula>
    </cfRule>
    <cfRule type="containsText" dxfId="372" priority="34" operator="containsText" text="Moderado">
      <formula>NOT(ISERROR(SEARCH("Moderado",AC15)))</formula>
    </cfRule>
    <cfRule type="containsText" dxfId="371" priority="35" operator="containsText" text="Menor">
      <formula>NOT(ISERROR(SEARCH("Menor",AC15)))</formula>
    </cfRule>
    <cfRule type="containsText" dxfId="370" priority="36" operator="containsText" text="Leve">
      <formula>NOT(ISERROR(SEARCH("Leve",AC15)))</formula>
    </cfRule>
  </conditionalFormatting>
  <conditionalFormatting sqref="AG15">
    <cfRule type="containsText" dxfId="369" priority="23" operator="containsText" text="Extremo">
      <formula>NOT(ISERROR(SEARCH("Extremo",AG15)))</formula>
    </cfRule>
    <cfRule type="containsText" dxfId="368" priority="24" operator="containsText" text="Alto">
      <formula>NOT(ISERROR(SEARCH("Alto",AG15)))</formula>
    </cfRule>
    <cfRule type="containsText" dxfId="367" priority="25" operator="containsText" text="Moderado">
      <formula>NOT(ISERROR(SEARCH("Moderado",AG15)))</formula>
    </cfRule>
    <cfRule type="containsText" dxfId="366" priority="26" operator="containsText" text="Menor">
      <formula>NOT(ISERROR(SEARCH("Menor",AG15)))</formula>
    </cfRule>
    <cfRule type="containsText" dxfId="365" priority="27" operator="containsText" text="Bajo">
      <formula>NOT(ISERROR(SEARCH("Bajo",AG15)))</formula>
    </cfRule>
    <cfRule type="containsText" dxfId="364" priority="28" operator="containsText" text="Moderado">
      <formula>NOT(ISERROR(SEARCH("Moderado",AG15)))</formula>
    </cfRule>
    <cfRule type="containsText" dxfId="363" priority="29" operator="containsText" text="Extremo">
      <formula>NOT(ISERROR(SEARCH("Extremo",AG15)))</formula>
    </cfRule>
    <cfRule type="containsText" dxfId="362" priority="30" operator="containsText" text="Baja">
      <formula>NOT(ISERROR(SEARCH("Baja",AG15)))</formula>
    </cfRule>
    <cfRule type="containsText" dxfId="361" priority="31" operator="containsText" text="Alto">
      <formula>NOT(ISERROR(SEARCH("Alto",AG15)))</formula>
    </cfRule>
  </conditionalFormatting>
  <conditionalFormatting sqref="AA15:AA19">
    <cfRule type="containsText" dxfId="360" priority="18" operator="containsText" text="Muy Alta">
      <formula>NOT(ISERROR(SEARCH("Muy Alta",AA15)))</formula>
    </cfRule>
    <cfRule type="containsText" dxfId="359" priority="19" operator="containsText" text="Alta">
      <formula>NOT(ISERROR(SEARCH("Alta",AA15)))</formula>
    </cfRule>
    <cfRule type="containsText" dxfId="358" priority="20" operator="containsText" text="Media">
      <formula>NOT(ISERROR(SEARCH("Media",AA15)))</formula>
    </cfRule>
    <cfRule type="containsText" dxfId="357" priority="21" operator="containsText" text="Baja">
      <formula>NOT(ISERROR(SEARCH("Baja",AA15)))</formula>
    </cfRule>
    <cfRule type="containsText" dxfId="356" priority="22" operator="containsText" text="Muy Baja">
      <formula>NOT(ISERROR(SEARCH("Muy Baja",AA15)))</formula>
    </cfRule>
  </conditionalFormatting>
  <conditionalFormatting sqref="AE15:AE19">
    <cfRule type="containsText" dxfId="355" priority="13" operator="containsText" text="Catastrófico">
      <formula>NOT(ISERROR(SEARCH("Catastrófico",AE15)))</formula>
    </cfRule>
    <cfRule type="containsText" dxfId="354" priority="14" operator="containsText" text="Moderado">
      <formula>NOT(ISERROR(SEARCH("Moderado",AE15)))</formula>
    </cfRule>
    <cfRule type="containsText" dxfId="353" priority="15" operator="containsText" text="Menor">
      <formula>NOT(ISERROR(SEARCH("Menor",AE15)))</formula>
    </cfRule>
    <cfRule type="containsText" dxfId="352" priority="16" operator="containsText" text="Leve">
      <formula>NOT(ISERROR(SEARCH("Leve",AE15)))</formula>
    </cfRule>
    <cfRule type="containsText" dxfId="351" priority="17" operator="containsText" text="Mayor">
      <formula>NOT(ISERROR(SEARCH("Mayor",AE15)))</formula>
    </cfRule>
  </conditionalFormatting>
  <conditionalFormatting sqref="L15">
    <cfRule type="containsText" dxfId="350" priority="7" operator="containsText" text="Catastrófico">
      <formula>NOT(ISERROR(SEARCH("Catastrófico",L15)))</formula>
    </cfRule>
    <cfRule type="containsText" dxfId="349" priority="8" operator="containsText" text="Mayor">
      <formula>NOT(ISERROR(SEARCH("Mayor",L15)))</formula>
    </cfRule>
    <cfRule type="containsText" dxfId="348" priority="9" operator="containsText" text="Alta">
      <formula>NOT(ISERROR(SEARCH("Alta",L15)))</formula>
    </cfRule>
    <cfRule type="containsText" dxfId="347" priority="10" operator="containsText" text="Moderado">
      <formula>NOT(ISERROR(SEARCH("Moderado",L15)))</formula>
    </cfRule>
    <cfRule type="containsText" dxfId="346" priority="11" operator="containsText" text="Menor">
      <formula>NOT(ISERROR(SEARCH("Menor",L15)))</formula>
    </cfRule>
    <cfRule type="containsText" dxfId="345" priority="12" operator="containsText" text="Leve">
      <formula>NOT(ISERROR(SEARCH("Leve",L15)))</formula>
    </cfRule>
  </conditionalFormatting>
  <conditionalFormatting sqref="M15">
    <cfRule type="containsText" dxfId="344" priority="1" operator="containsText" text="Catastrófico">
      <formula>NOT(ISERROR(SEARCH("Catastrófico",M15)))</formula>
    </cfRule>
    <cfRule type="containsText" dxfId="343" priority="2" operator="containsText" text="Mayor">
      <formula>NOT(ISERROR(SEARCH("Mayor",M15)))</formula>
    </cfRule>
    <cfRule type="containsText" dxfId="342" priority="3" operator="containsText" text="Alta">
      <formula>NOT(ISERROR(SEARCH("Alta",M15)))</formula>
    </cfRule>
    <cfRule type="containsText" dxfId="341" priority="4" operator="containsText" text="Moderado">
      <formula>NOT(ISERROR(SEARCH("Moderado",M15)))</formula>
    </cfRule>
    <cfRule type="containsText" dxfId="340" priority="5" operator="containsText" text="Menor">
      <formula>NOT(ISERROR(SEARCH("Menor",M15)))</formula>
    </cfRule>
    <cfRule type="containsText" dxfId="339" priority="6" operator="containsText" text="Leve">
      <formula>NOT(ISERROR(SEARCH("Leve",M15)))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2" operator="containsText" id="{6E45F39E-E0DD-46BD-B471-AF2FA3A7F40A}">
            <xm:f>NOT(ISERROR(SEARCH('[11. Matriz de Riesgos SIGCMA 5X5 Seguimiento, control y mejora.xlsx]Tabla probabilidad'!#REF!,I10)))</xm:f>
            <xm:f>'[11. Matriz de Riesgos SIGCMA 5X5 Seguimiento, control y mejora.xlsx]Tabla probabilidad'!#REF!</xm:f>
            <x14:dxf>
              <font>
                <color rgb="FF006100"/>
              </font>
              <fill>
                <patternFill>
                  <bgColor rgb="FFC6EFCE"/>
                </patternFill>
              </fill>
            </x14:dxf>
          </x14:cfRule>
          <x14:cfRule type="containsText" priority="133" operator="containsText" id="{E2E7CEEA-33EA-4B81-8D28-198920AC920D}">
            <xm:f>NOT(ISERROR(SEARCH('[11. Matriz de Riesgos SIGCMA 5X5 Seguimiento, control y mejora.xlsx]Tabla probabilidad'!#REF!,I10)))</xm:f>
            <xm:f>'[11. Matriz de Riesgos SIGCMA 5X5 Seguimiento, control y mejora.xlsx]Tabla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62" operator="containsText" id="{AC874987-2E5F-4E38-8E48-22AA47B8E5C8}">
            <xm:f>NOT(ISERROR(SEARCH('[11. Matriz de Riesgos SIGCMA 5X5 Seguimiento, control y mejora.xlsx]Tabla probabilidad'!#REF!,I15)))</xm:f>
            <xm:f>'[11. Matriz de Riesgos SIGCMA 5X5 Seguimiento, control y mejora.xlsx]Tabla probabilidad'!#REF!</xm:f>
            <x14:dxf>
              <font>
                <color rgb="FF006100"/>
              </font>
              <fill>
                <patternFill>
                  <bgColor rgb="FFC6EFCE"/>
                </patternFill>
              </fill>
            </x14:dxf>
          </x14:cfRule>
          <x14:cfRule type="containsText" priority="63" operator="containsText" id="{0B1472FD-7DAE-41FD-9DD6-CCD0B7013834}">
            <xm:f>NOT(ISERROR(SEARCH('[11. Matriz de Riesgos SIGCMA 5X5 Seguimiento, control y mejora.xlsx]Tabla probabilidad'!#REF!,I15)))</xm:f>
            <xm:f>'[11. Matriz de Riesgos SIGCMA 5X5 Seguimiento, control y mejora.xlsx]Tabla probabilidad'!#REF!</xm:f>
            <x14:dxf>
              <font>
                <color rgb="FF9C0006"/>
              </font>
              <fill>
                <patternFill>
                  <bgColor rgb="FFFFC7CE"/>
                </patternFill>
              </fill>
            </x14:dxf>
          </x14:cfRule>
          <xm:sqref>I15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65CEC88-300D-40B2-B666-6C55B028DDAC}">
          <x14:formula1>
            <xm:f>'\\172.16.175.124\area de coordinacion\GESTION DE CALIDAD\SISTEMA GESTION DE LA CALIDAD\6.PLANIFICACIÓN\Matriz de riesgos 2021\[11. Matriz de Riesgos SIGCMA 5X5 Seguimiento, control y mejora.xlsx]LISTA'!#REF!</xm:f>
          </x14:formula1>
          <xm:sqref>K10:K19</xm:sqref>
        </x14:dataValidation>
        <x14:dataValidation type="list" allowBlank="1" showInputMessage="1" showErrorMessage="1" xr:uid="{7B9F5B88-0BB6-49A9-8BE4-2C245FB39B19}">
          <x14:formula1>
            <xm:f>'\\172.16.175.124\area de coordinacion\GESTION DE CALIDAD\SISTEMA GESTION DE LA CALIDAD\6.PLANIFICACIÓN\Matriz de riesgos 2021\[11. Matriz de Riesgos SIGCMA 5X5 Seguimiento, control y mejora.xlsx]LISTA'!#REF!</xm:f>
          </x14:formula1>
          <xm:sqref>C10:C19 G10 G15 AN10 AN15 AH10 AH15 R19:S19 R17:S17 R10:S15 U19:W19 U17:W17 U10:W15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AD83-769C-480D-8560-430974A387D3}">
  <sheetPr>
    <tabColor theme="4" tint="-0.249977111117893"/>
  </sheetPr>
  <dimension ref="A1:KL84"/>
  <sheetViews>
    <sheetView tabSelected="1" topLeftCell="A35" zoomScale="40" zoomScaleNormal="40" workbookViewId="0">
      <selection activeCell="AE63" sqref="AE63"/>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3" width="14" customWidth="1"/>
    <col min="24" max="24" width="38.7109375" hidden="1" customWidth="1"/>
    <col min="25" max="25" width="0.42578125" hidden="1" customWidth="1"/>
    <col min="26" max="26" width="17.85546875"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5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602</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603</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60"/>
      <c r="AB8" s="160"/>
      <c r="AC8" s="241" t="s">
        <v>23</v>
      </c>
      <c r="AD8" s="241" t="s">
        <v>15</v>
      </c>
      <c r="AE8" s="160"/>
      <c r="AF8" s="160"/>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62" t="s">
        <v>197</v>
      </c>
      <c r="AB9" s="162" t="s">
        <v>15</v>
      </c>
      <c r="AC9" s="247"/>
      <c r="AD9" s="247"/>
      <c r="AE9" s="161" t="s">
        <v>23</v>
      </c>
      <c r="AF9" s="161"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604</v>
      </c>
      <c r="C10" s="248" t="s">
        <v>232</v>
      </c>
      <c r="D10" s="254" t="s">
        <v>605</v>
      </c>
      <c r="E10" s="248" t="s">
        <v>606</v>
      </c>
      <c r="F10" s="254" t="s">
        <v>607</v>
      </c>
      <c r="G10" s="248" t="s">
        <v>41</v>
      </c>
      <c r="H10" s="248">
        <v>0</v>
      </c>
      <c r="I10" s="255" t="str">
        <f>IF(H10&lt;=2,'[13]Tabla probabilidad'!$B$5,IF(H10&lt;=24,'[13]Tabla probabilidad'!$B$6,IF(H10&lt;=500,'[13]Tabla probabilidad'!$B$7,IF(H10&lt;=5000,'[13]Tabla probabilidad'!$B$8,IF(H10&gt;5000,'[13]Tabla probabilidad'!$B$9)))))</f>
        <v>Muy Baja</v>
      </c>
      <c r="J10" s="256">
        <f>IF(H10&lt;=2,'[13]Tabla probabilidad'!$D$5,IF(H10&lt;=24,'[13]Tabla probabilidad'!$D$6,IF(H10&lt;=500,'[13]Tabla probabilidad'!$D$7,IF(H10&lt;=5000,'[13]Tabla probabilidad'!$D$8,IF(H10&gt;5000,'[13]Tabla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VLOOKUP((I10&amp;L10),[13]Hoja1!$B$4:$C$28,2,0)</f>
        <v>Bajo</v>
      </c>
      <c r="O10" s="163">
        <v>1</v>
      </c>
      <c r="P10" s="166" t="s">
        <v>608</v>
      </c>
      <c r="Q10" s="163" t="str">
        <f t="shared" ref="Q10:Q26" si="0">IF(R10="Preventivo","Probabilidad",IF(R10="Detectivo","Probabilidad", IF(R10="Correctivo","Impacto")))</f>
        <v>Probabilidad</v>
      </c>
      <c r="R10" s="163" t="s">
        <v>51</v>
      </c>
      <c r="S10" s="163" t="s">
        <v>56</v>
      </c>
      <c r="T10" s="167">
        <f>VLOOKUP(R10&amp;S10,[13]Hoja1!$Q$4:$R$9,2,0)</f>
        <v>0.45</v>
      </c>
      <c r="U10" s="163" t="s">
        <v>58</v>
      </c>
      <c r="V10" s="163" t="s">
        <v>61</v>
      </c>
      <c r="W10" s="163" t="s">
        <v>64</v>
      </c>
      <c r="X10" s="167">
        <f>IF(Q10="Probabilidad",($J$10*T10),IF(Q10="Impacto"," "))</f>
        <v>9.0000000000000011E-2</v>
      </c>
      <c r="Y10" s="167" t="str">
        <f>IF(Z10&lt;=20%,'[13]Tabla probabilidad'!$B$5,IF(Z10&lt;=40%,'[13]Tabla probabilidad'!$B$6,IF(Z10&lt;=60%,'[13]Tabla probabilidad'!$B$7,IF(Z10&lt;=80%,'[13]Tabla probabilidad'!$B$8,IF(Z10&lt;=100%,'[13]Tabla probabilidad'!$B$9)))))</f>
        <v>Muy Baja</v>
      </c>
      <c r="Z10" s="167">
        <f>IF(R10="Preventivo",($J$10-($J$10*T10)),IF(R10="Detectivo",($J$10-($J$10*T10)),IF(R10="Correctivo",($J$10))))</f>
        <v>0.11</v>
      </c>
      <c r="AA10" s="257" t="str">
        <f>IF(AB10&lt;=20%,'[13]Tabla probabilidad'!$B$5,IF(AB10&lt;=40%,'[13]Tabla probabilidad'!$B$6,IF(AB10&lt;=60%,'[13]Tabla probabilidad'!$B$7,IF(AB10&lt;=80%,'[13]Tabla probabilidad'!$B$8,IF(AB10&lt;=100%,'[13]Tabla probabilidad'!$B$9)))))</f>
        <v>Muy Baja</v>
      </c>
      <c r="AB10" s="257">
        <f>AVERAGE(Z10:Z14)</f>
        <v>0.11</v>
      </c>
      <c r="AC10" s="167" t="str">
        <f t="shared" ref="AC10:AC54"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VLOOKUP(AA10&amp;AE10,[13]Hoja1!$B$4:$C$28,2,0)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63">
        <v>2</v>
      </c>
      <c r="P11" s="166" t="s">
        <v>609</v>
      </c>
      <c r="Q11" s="163" t="str">
        <f t="shared" si="0"/>
        <v>Probabilidad</v>
      </c>
      <c r="R11" s="163" t="s">
        <v>51</v>
      </c>
      <c r="S11" s="163" t="s">
        <v>56</v>
      </c>
      <c r="T11" s="167">
        <f>VLOOKUP(R11&amp;S11,[13]Hoja1!$Q$4:$R$9,2,0)</f>
        <v>0.45</v>
      </c>
      <c r="U11" s="163" t="s">
        <v>58</v>
      </c>
      <c r="V11" s="163" t="s">
        <v>61</v>
      </c>
      <c r="W11" s="163" t="s">
        <v>64</v>
      </c>
      <c r="X11" s="167">
        <f>IF(Q11="Probabilidad",($J$10*T11),IF(Q11="Impacto"," "))</f>
        <v>9.0000000000000011E-2</v>
      </c>
      <c r="Y11" s="167" t="str">
        <f>IF(Z11&lt;=20%,'[13]Tabla probabilidad'!$B$5,IF(Z11&lt;=40%,'[13]Tabla probabilidad'!$B$6,IF(Z11&lt;=60%,'[13]Tabla probabilidad'!$B$7,IF(Z11&lt;=80%,'[13]Tabla probabilidad'!$B$8,IF(Z11&lt;=100%,'[13]Tabla probabilidad'!$B$9)))))</f>
        <v>Muy Baja</v>
      </c>
      <c r="Z11" s="167">
        <f t="shared" ref="Z11" si="2">IF(R11="Preventivo",($J$10-($J$10*T11)),IF(R11="Detectivo",($J$10-($J$10*T11)),IF(R11="Correctivo",($J$10))))</f>
        <v>0.11</v>
      </c>
      <c r="AA11" s="258"/>
      <c r="AB11" s="258"/>
      <c r="AC11" s="167" t="str">
        <f t="shared" si="1"/>
        <v>Leve</v>
      </c>
      <c r="AD11" s="167">
        <f>IF(Q11="Probabilidad",(($M$10-0)),IF(Q11="Impacto",($M$10-($M$10*T11))))</f>
        <v>0.2</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163"/>
      <c r="P12" s="166"/>
      <c r="Q12" s="163"/>
      <c r="R12" s="163"/>
      <c r="S12" s="163"/>
      <c r="T12" s="167"/>
      <c r="U12" s="163"/>
      <c r="V12" s="163"/>
      <c r="W12" s="163"/>
      <c r="X12" s="167" t="b">
        <f t="shared" ref="X12:X14" si="3">IF(Q12="Probabilidad",($J$10*T12),IF(Q12="Impacto"," "))</f>
        <v>0</v>
      </c>
      <c r="Y12" s="167" t="str">
        <f>IF(Z12&lt;=20%,'[13]Tabla probabilidad'!$B$5,IF(Z12&lt;=40%,'[13]Tabla probabilidad'!$B$6,IF(Z12&lt;=60%,'[13]Tabla probabilidad'!$B$7,IF(Z12&lt;=80%,'[13]Tabla probabilidad'!$B$8,IF(Z12&lt;=100%,'[13]Tabla probabilidad'!$B$9)))))</f>
        <v>Muy Baja</v>
      </c>
      <c r="Z12" s="167"/>
      <c r="AA12" s="258"/>
      <c r="AB12" s="258"/>
      <c r="AC12" s="167" t="b">
        <f t="shared" si="1"/>
        <v>0</v>
      </c>
      <c r="AD12" s="167"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63"/>
      <c r="P13" s="166"/>
      <c r="Q13" s="163"/>
      <c r="R13" s="163"/>
      <c r="S13" s="163"/>
      <c r="T13" s="167"/>
      <c r="U13" s="163"/>
      <c r="V13" s="163"/>
      <c r="W13" s="163"/>
      <c r="X13" s="167" t="b">
        <f t="shared" si="3"/>
        <v>0</v>
      </c>
      <c r="Y13" s="167" t="str">
        <f>IF(Z13&lt;=20%,'[13]Tabla probabilidad'!$B$5,IF(Z13&lt;=40%,'[13]Tabla probabilidad'!$B$6,IF(Z13&lt;=60%,'[13]Tabla probabilidad'!$B$7,IF(Z13&lt;=80%,'[13]Tabla probabilidad'!$B$8,IF(Z13&lt;=100%,'[13]Tabla probabilidad'!$B$9)))))</f>
        <v>Muy Baja</v>
      </c>
      <c r="Z13" s="167"/>
      <c r="AA13" s="258"/>
      <c r="AB13" s="258"/>
      <c r="AC13" s="167" t="b">
        <f t="shared" si="1"/>
        <v>0</v>
      </c>
      <c r="AD13" s="167" t="b">
        <f>IF(Q13="Probabilidad",(($M$10-0)),IF(Q13="Impacto",($M$10-($M$10*T13))))</f>
        <v>0</v>
      </c>
      <c r="AE13" s="258"/>
      <c r="AF13" s="258"/>
      <c r="AG13" s="251"/>
      <c r="AH13" s="248"/>
      <c r="AI13" s="248"/>
      <c r="AJ13" s="248"/>
      <c r="AK13" s="248"/>
      <c r="AL13" s="248"/>
      <c r="AM13" s="248"/>
      <c r="AN13" s="248"/>
    </row>
    <row r="14" spans="1:298" ht="105" x14ac:dyDescent="0.25">
      <c r="A14" s="248"/>
      <c r="B14" s="252"/>
      <c r="C14" s="248"/>
      <c r="D14" s="254"/>
      <c r="E14" s="248"/>
      <c r="F14" s="254"/>
      <c r="G14" s="248"/>
      <c r="H14" s="248"/>
      <c r="I14" s="255"/>
      <c r="J14" s="256"/>
      <c r="K14" s="248"/>
      <c r="L14" s="249"/>
      <c r="M14" s="249"/>
      <c r="N14" s="248"/>
      <c r="O14" s="163"/>
      <c r="P14" s="140"/>
      <c r="Q14" s="163"/>
      <c r="R14" s="163"/>
      <c r="S14" s="163"/>
      <c r="T14" s="167"/>
      <c r="U14" s="163"/>
      <c r="V14" s="163"/>
      <c r="W14" s="163"/>
      <c r="X14" s="167" t="b">
        <f t="shared" si="3"/>
        <v>0</v>
      </c>
      <c r="Y14" s="167" t="str">
        <f>IF(Z14&lt;=20%,'[13]Tabla probabilidad'!$B$5,IF(Z14&lt;=40%,'[13]Tabla probabilidad'!$B$6,IF(Z14&lt;=60%,'[13]Tabla probabilidad'!$B$7,IF(Z14&lt;=80%,'[13]Tabla probabilidad'!$B$8,IF(Z14&lt;=100%,'[13]Tabla probabilidad'!$B$9)))))</f>
        <v>Muy Baja</v>
      </c>
      <c r="Z14" s="167"/>
      <c r="AA14" s="259"/>
      <c r="AB14" s="259"/>
      <c r="AC14" s="167" t="b">
        <f t="shared" si="1"/>
        <v>0</v>
      </c>
      <c r="AD14" s="167" t="b">
        <f>IF(Q14="Probabilidad",(($M$10-0)),IF(Q14="Impacto",($M$10-($M$10*T14))))</f>
        <v>0</v>
      </c>
      <c r="AE14" s="259"/>
      <c r="AF14" s="259"/>
      <c r="AG14" s="252"/>
      <c r="AH14" s="248"/>
      <c r="AI14" s="248"/>
      <c r="AJ14" s="248"/>
      <c r="AK14" s="248"/>
      <c r="AL14" s="248"/>
      <c r="AM14" s="248"/>
      <c r="AN14" s="248"/>
    </row>
    <row r="15" spans="1:298" ht="75.75" customHeight="1" x14ac:dyDescent="0.25">
      <c r="A15" s="264">
        <v>2</v>
      </c>
      <c r="B15" s="268" t="s">
        <v>583</v>
      </c>
      <c r="C15" s="264" t="s">
        <v>242</v>
      </c>
      <c r="D15" s="274" t="s">
        <v>610</v>
      </c>
      <c r="E15" s="268" t="s">
        <v>447</v>
      </c>
      <c r="F15" s="268" t="s">
        <v>611</v>
      </c>
      <c r="G15" s="264" t="s">
        <v>43</v>
      </c>
      <c r="H15" s="268">
        <v>0</v>
      </c>
      <c r="I15" s="271" t="str">
        <f>IF(H15&lt;=2,'[13]Tabla probabilidad'!$B$5,IF(H15&lt;=24,'[13]Tabla probabilidad'!$B$6,IF(H15&lt;=500,'[13]Tabla probabilidad'!$B$7,IF(H15&lt;=5000,'[13]Tabla probabilidad'!$B$8,IF(H15&gt;5000,'[13]Tabla probabilidad'!$B$9)))))</f>
        <v>Muy Baja</v>
      </c>
      <c r="J15" s="272">
        <f>IF(H15&lt;=2,'[13]Tabla probabilidad'!$D$5,IF(H15&lt;=24,'[13]Tabla probabilidad'!$D$6,IF(H15&lt;=500,'[13]Tabla probabilidad'!$D$7,IF(H15&lt;=5000,'[13]Tabla probabilidad'!$D$8,IF(H15&gt;5000,'[13]Tabla probabilidad'!$D$9)))))</f>
        <v>0.2</v>
      </c>
      <c r="K15" s="264" t="s">
        <v>225</v>
      </c>
      <c r="L15" s="26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Mayor</v>
      </c>
      <c r="M15" s="26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80%</v>
      </c>
      <c r="N15" s="264" t="str">
        <f>VLOOKUP((I15&amp;L15),[13]Hoja1!$B$4:$C$28,2,0)</f>
        <v xml:space="preserve">Alto </v>
      </c>
      <c r="O15" s="169">
        <v>1</v>
      </c>
      <c r="P15" s="155" t="s">
        <v>612</v>
      </c>
      <c r="Q15" s="163" t="str">
        <f t="shared" si="0"/>
        <v>Probabilidad</v>
      </c>
      <c r="R15" s="163" t="s">
        <v>51</v>
      </c>
      <c r="S15" s="163" t="s">
        <v>56</v>
      </c>
      <c r="T15" s="167">
        <f>VLOOKUP(R15&amp;S15,[13]Hoja1!$Q$4:$R$9,2,0)</f>
        <v>0.45</v>
      </c>
      <c r="U15" s="163" t="s">
        <v>58</v>
      </c>
      <c r="V15" s="163" t="s">
        <v>61</v>
      </c>
      <c r="W15" s="163" t="s">
        <v>64</v>
      </c>
      <c r="X15" s="167">
        <f>IF(Q15="Probabilidad",($J$15*T15),IF(Q15="Impacto"," "))</f>
        <v>9.0000000000000011E-2</v>
      </c>
      <c r="Y15" s="167" t="str">
        <f>IF(Z15&lt;=20%,'[13]Tabla probabilidad'!$B$5,IF(Z15&lt;=40%,'[13]Tabla probabilidad'!$B$6,IF(Z15&lt;=60%,'[13]Tabla probabilidad'!$B$7,IF(Z15&lt;=80%,'[13]Tabla probabilidad'!$B$8,IF(Z15&lt;=100%,'[13]Tabla probabilidad'!$B$9)))))</f>
        <v>Muy Baja</v>
      </c>
      <c r="Z15" s="167">
        <f>IF(R15="Preventivo",($J$15-($J$15*T15)),IF(R15="Detectivo",($J$15-($J$15*T15)),IF(R15="Correctivo",($J$15))))</f>
        <v>0.11</v>
      </c>
      <c r="AA15" s="257" t="str">
        <f>IF(AB15&lt;=20%,'[13]Tabla probabilidad'!$B$5,IF(AB15&lt;=40%,'[13]Tabla probabilidad'!$B$6,IF(AB15&lt;=60%,'[13]Tabla probabilidad'!$B$7,IF(AB15&lt;=80%,'[13]Tabla probabilidad'!$B$8,IF(AB15&lt;=100%,'[13]Tabla probabilidad'!$B$9)))))</f>
        <v>Muy Baja</v>
      </c>
      <c r="AB15" s="257">
        <f>AVERAGE(Z15:Z19)</f>
        <v>0.11</v>
      </c>
      <c r="AC15" s="167" t="str">
        <f t="shared" si="1"/>
        <v>Mayor</v>
      </c>
      <c r="AD15" s="167">
        <f>IF(Q15="Probabilidad",(($M$15-0)),IF(Q15="Impacto",($M$15-($M$15*T15))))</f>
        <v>0.8</v>
      </c>
      <c r="AE15" s="257" t="str">
        <f>IF(AF15&lt;=20%,"Leve",IF(AF15&lt;=40%,"Menor",IF(AF15&lt;=60%,"Moderado",IF(AF15&lt;=80%,"Mayor",IF(AF15&lt;=100%,"Catastrófico")))))</f>
        <v>Mayor</v>
      </c>
      <c r="AF15" s="257">
        <f>AVERAGE(AD15:AD19)</f>
        <v>0.80000000000000016</v>
      </c>
      <c r="AG15" s="250" t="str">
        <f>VLOOKUP(AA15&amp;AE15,[13]Hoja1!$B$4:$C$28,2,0)</f>
        <v xml:space="preserve">Alto </v>
      </c>
      <c r="AH15" s="248" t="s">
        <v>208</v>
      </c>
      <c r="AI15" s="248" t="s">
        <v>613</v>
      </c>
      <c r="AJ15" s="248" t="s">
        <v>614</v>
      </c>
      <c r="AK15" s="284">
        <v>44369</v>
      </c>
      <c r="AL15" s="284">
        <v>44369</v>
      </c>
      <c r="AM15" s="285" t="s">
        <v>613</v>
      </c>
      <c r="AN15" s="250" t="s">
        <v>81</v>
      </c>
    </row>
    <row r="16" spans="1:298" ht="47.25" customHeight="1" x14ac:dyDescent="0.25">
      <c r="A16" s="264"/>
      <c r="B16" s="269"/>
      <c r="C16" s="264"/>
      <c r="D16" s="275"/>
      <c r="E16" s="269"/>
      <c r="F16" s="269"/>
      <c r="G16" s="264"/>
      <c r="H16" s="269"/>
      <c r="I16" s="271"/>
      <c r="J16" s="272"/>
      <c r="K16" s="264"/>
      <c r="L16" s="273"/>
      <c r="M16" s="273"/>
      <c r="N16" s="264"/>
      <c r="O16" s="169">
        <v>2</v>
      </c>
      <c r="P16" s="155" t="s">
        <v>615</v>
      </c>
      <c r="Q16" s="163" t="str">
        <f t="shared" si="0"/>
        <v>Probabilidad</v>
      </c>
      <c r="R16" s="163" t="s">
        <v>51</v>
      </c>
      <c r="S16" s="163" t="s">
        <v>56</v>
      </c>
      <c r="T16" s="167">
        <f>VLOOKUP(R16&amp;S16,[13]Hoja1!$Q$4:$R$9,2,0)</f>
        <v>0.45</v>
      </c>
      <c r="U16" s="163" t="s">
        <v>58</v>
      </c>
      <c r="V16" s="163" t="s">
        <v>61</v>
      </c>
      <c r="W16" s="163" t="s">
        <v>64</v>
      </c>
      <c r="X16" s="167">
        <f>IF(Q16="Probabilidad",($J$15*T16),IF(Q16="Impacto"," "))</f>
        <v>9.0000000000000011E-2</v>
      </c>
      <c r="Y16" s="167" t="str">
        <f>IF(Z16&lt;=20%,'[13]Tabla probabilidad'!$B$5,IF(Z16&lt;=40%,'[13]Tabla probabilidad'!$B$6,IF(Z16&lt;=60%,'[13]Tabla probabilidad'!$B$7,IF(Z16&lt;=80%,'[13]Tabla probabilidad'!$B$8,IF(Z16&lt;=100%,'[13]Tabla probabilidad'!$B$9)))))</f>
        <v>Muy Baja</v>
      </c>
      <c r="Z16" s="167">
        <f t="shared" ref="Z16:Z17" si="4">IF(R16="Preventivo",($J$15-($J$15*T16)),IF(R16="Detectivo",($J$15-($J$15*T16)),IF(R16="Correctivo",($J$15))))</f>
        <v>0.11</v>
      </c>
      <c r="AA16" s="258"/>
      <c r="AB16" s="258"/>
      <c r="AC16" s="167" t="str">
        <f t="shared" si="1"/>
        <v>Mayor</v>
      </c>
      <c r="AD16" s="167">
        <f t="shared" ref="AD16:AD19" si="5">IF(Q16="Probabilidad",(($M$15-0)),IF(Q16="Impacto",($M$15-($M$15*T16))))</f>
        <v>0.8</v>
      </c>
      <c r="AE16" s="258"/>
      <c r="AF16" s="258"/>
      <c r="AG16" s="251"/>
      <c r="AH16" s="248"/>
      <c r="AI16" s="248"/>
      <c r="AJ16" s="248"/>
      <c r="AK16" s="248"/>
      <c r="AL16" s="248"/>
      <c r="AM16" s="286"/>
      <c r="AN16" s="251"/>
    </row>
    <row r="17" spans="1:40" ht="62.25" customHeight="1" x14ac:dyDescent="0.25">
      <c r="A17" s="264"/>
      <c r="B17" s="269"/>
      <c r="C17" s="264"/>
      <c r="D17" s="275"/>
      <c r="E17" s="269"/>
      <c r="F17" s="269"/>
      <c r="G17" s="264"/>
      <c r="H17" s="269"/>
      <c r="I17" s="271"/>
      <c r="J17" s="272"/>
      <c r="K17" s="264"/>
      <c r="L17" s="273"/>
      <c r="M17" s="273"/>
      <c r="N17" s="264"/>
      <c r="O17" s="169">
        <v>3</v>
      </c>
      <c r="P17" s="155" t="s">
        <v>616</v>
      </c>
      <c r="Q17" s="163" t="str">
        <f t="shared" si="0"/>
        <v>Probabilidad</v>
      </c>
      <c r="R17" s="163" t="s">
        <v>51</v>
      </c>
      <c r="S17" s="163" t="s">
        <v>56</v>
      </c>
      <c r="T17" s="167">
        <f>VLOOKUP(R17&amp;S17,[13]Hoja1!$Q$4:$R$9,2,0)</f>
        <v>0.45</v>
      </c>
      <c r="U17" s="163" t="s">
        <v>58</v>
      </c>
      <c r="V17" s="163" t="s">
        <v>61</v>
      </c>
      <c r="W17" s="163" t="s">
        <v>64</v>
      </c>
      <c r="X17" s="167">
        <f t="shared" ref="X17:X19" si="6">IF(Q17="Probabilidad",($J$15*T17),IF(Q17="Impacto"," "))</f>
        <v>9.0000000000000011E-2</v>
      </c>
      <c r="Y17" s="167" t="str">
        <f>IF(Z17&lt;=20%,'[13]Tabla probabilidad'!$B$5,IF(Z17&lt;=40%,'[13]Tabla probabilidad'!$B$6,IF(Z17&lt;=60%,'[13]Tabla probabilidad'!$B$7,IF(Z17&lt;=80%,'[13]Tabla probabilidad'!$B$8,IF(Z17&lt;=100%,'[13]Tabla probabilidad'!$B$9)))))</f>
        <v>Muy Baja</v>
      </c>
      <c r="Z17" s="167">
        <f t="shared" si="4"/>
        <v>0.11</v>
      </c>
      <c r="AA17" s="258"/>
      <c r="AB17" s="258"/>
      <c r="AC17" s="167" t="str">
        <f t="shared" si="1"/>
        <v>Mayor</v>
      </c>
      <c r="AD17" s="167">
        <f t="shared" si="5"/>
        <v>0.8</v>
      </c>
      <c r="AE17" s="258"/>
      <c r="AF17" s="258"/>
      <c r="AG17" s="251"/>
      <c r="AH17" s="248"/>
      <c r="AI17" s="248"/>
      <c r="AJ17" s="248"/>
      <c r="AK17" s="248"/>
      <c r="AL17" s="248"/>
      <c r="AM17" s="286"/>
      <c r="AN17" s="251"/>
    </row>
    <row r="18" spans="1:40" ht="51" customHeight="1" x14ac:dyDescent="0.25">
      <c r="A18" s="264"/>
      <c r="B18" s="269"/>
      <c r="C18" s="264"/>
      <c r="D18" s="275"/>
      <c r="E18" s="269"/>
      <c r="F18" s="269"/>
      <c r="G18" s="264"/>
      <c r="H18" s="269"/>
      <c r="I18" s="271"/>
      <c r="J18" s="272"/>
      <c r="K18" s="264"/>
      <c r="L18" s="273"/>
      <c r="M18" s="273"/>
      <c r="N18" s="264"/>
      <c r="O18" s="169"/>
      <c r="P18" s="155"/>
      <c r="Q18" s="163"/>
      <c r="R18" s="163"/>
      <c r="S18" s="163"/>
      <c r="T18" s="167"/>
      <c r="U18" s="163"/>
      <c r="V18" s="163"/>
      <c r="W18" s="163"/>
      <c r="X18" s="167" t="b">
        <f t="shared" si="6"/>
        <v>0</v>
      </c>
      <c r="Y18" s="167" t="str">
        <f>IF(Z18&lt;=20%,'[13]Tabla probabilidad'!$B$5,IF(Z18&lt;=40%,'[13]Tabla probabilidad'!$B$6,IF(Z18&lt;=60%,'[13]Tabla probabilidad'!$B$7,IF(Z18&lt;=80%,'[13]Tabla probabilidad'!$B$8,IF(Z18&lt;=100%,'[13]Tabla probabilidad'!$B$9)))))</f>
        <v>Muy Baja</v>
      </c>
      <c r="Z18" s="167"/>
      <c r="AA18" s="258"/>
      <c r="AB18" s="258"/>
      <c r="AC18" s="167" t="b">
        <f t="shared" si="1"/>
        <v>0</v>
      </c>
      <c r="AD18" s="167" t="b">
        <f t="shared" si="5"/>
        <v>0</v>
      </c>
      <c r="AE18" s="258"/>
      <c r="AF18" s="258"/>
      <c r="AG18" s="251"/>
      <c r="AH18" s="248"/>
      <c r="AI18" s="248"/>
      <c r="AJ18" s="248"/>
      <c r="AK18" s="248"/>
      <c r="AL18" s="248"/>
      <c r="AM18" s="286"/>
      <c r="AN18" s="251"/>
    </row>
    <row r="19" spans="1:40" ht="147" customHeight="1" x14ac:dyDescent="0.25">
      <c r="A19" s="264"/>
      <c r="B19" s="270"/>
      <c r="C19" s="264"/>
      <c r="D19" s="276"/>
      <c r="E19" s="270"/>
      <c r="F19" s="270"/>
      <c r="G19" s="264"/>
      <c r="H19" s="270"/>
      <c r="I19" s="271"/>
      <c r="J19" s="272"/>
      <c r="K19" s="264"/>
      <c r="L19" s="273"/>
      <c r="M19" s="273"/>
      <c r="N19" s="264"/>
      <c r="O19" s="169"/>
      <c r="P19" s="156"/>
      <c r="Q19" s="163"/>
      <c r="R19" s="163"/>
      <c r="S19" s="163"/>
      <c r="T19" s="167"/>
      <c r="U19" s="163"/>
      <c r="V19" s="163"/>
      <c r="W19" s="163"/>
      <c r="X19" s="167" t="b">
        <f t="shared" si="6"/>
        <v>0</v>
      </c>
      <c r="Y19" s="167" t="str">
        <f>IF(Z19&lt;=20%,'[13]Tabla probabilidad'!$B$5,IF(Z19&lt;=40%,'[13]Tabla probabilidad'!$B$6,IF(Z19&lt;=60%,'[13]Tabla probabilidad'!$B$7,IF(Z19&lt;=80%,'[13]Tabla probabilidad'!$B$8,IF(Z19&lt;=100%,'[13]Tabla probabilidad'!$B$9)))))</f>
        <v>Muy Baja</v>
      </c>
      <c r="Z19" s="167"/>
      <c r="AA19" s="259"/>
      <c r="AB19" s="259"/>
      <c r="AC19" s="167" t="b">
        <f t="shared" si="1"/>
        <v>0</v>
      </c>
      <c r="AD19" s="167" t="b">
        <f t="shared" si="5"/>
        <v>0</v>
      </c>
      <c r="AE19" s="259"/>
      <c r="AF19" s="259"/>
      <c r="AG19" s="252"/>
      <c r="AH19" s="248"/>
      <c r="AI19" s="248"/>
      <c r="AJ19" s="248"/>
      <c r="AK19" s="248"/>
      <c r="AL19" s="248"/>
      <c r="AM19" s="287"/>
      <c r="AN19" s="252"/>
    </row>
    <row r="20" spans="1:40" ht="54.75" customHeight="1" x14ac:dyDescent="0.25">
      <c r="A20" s="248">
        <v>3</v>
      </c>
      <c r="B20" s="250" t="s">
        <v>617</v>
      </c>
      <c r="C20" s="248" t="s">
        <v>232</v>
      </c>
      <c r="D20" s="260" t="s">
        <v>618</v>
      </c>
      <c r="E20" s="248" t="s">
        <v>619</v>
      </c>
      <c r="F20" s="248" t="s">
        <v>620</v>
      </c>
      <c r="G20" s="248" t="s">
        <v>41</v>
      </c>
      <c r="H20" s="248">
        <v>0</v>
      </c>
      <c r="I20" s="255" t="str">
        <f>IF(H20&lt;=2,'[13]Tabla probabilidad'!$B$5,IF(H20&lt;=24,'[13]Tabla probabilidad'!$B$6,IF(H20&lt;=500,'[13]Tabla probabilidad'!$B$7,IF(H20&lt;=5000,'[13]Tabla probabilidad'!$B$8,IF(H20&gt;5000,'[13]Tabla probabilidad'!$B$9)))))</f>
        <v>Muy Baja</v>
      </c>
      <c r="J20" s="256">
        <f>IF(H20&lt;=2,'[13]Tabla probabilidad'!$D$5,IF(H20&lt;=24,'[13]Tabla probabilidad'!$D$6,IF(H20&lt;=500,'[13]Tabla probabilidad'!$D$7,IF(H20&lt;=5000,'[13]Tabla probabilidad'!$D$8,IF(H20&gt;5000,'[13]Tabla probabilidad'!$D$9)))))</f>
        <v>0.2</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VLOOKUP((I20&amp;L20),[13]Hoja1!$B$4:$C$28,2,0)</f>
        <v>Bajo</v>
      </c>
      <c r="O20" s="163">
        <v>1</v>
      </c>
      <c r="P20" s="166" t="s">
        <v>621</v>
      </c>
      <c r="Q20" s="163" t="str">
        <f t="shared" si="0"/>
        <v>Probabilidad</v>
      </c>
      <c r="R20" s="163" t="s">
        <v>51</v>
      </c>
      <c r="S20" s="163" t="s">
        <v>56</v>
      </c>
      <c r="T20" s="167">
        <f>VLOOKUP(R20&amp;S20,[13]Hoja1!$Q$4:$R$9,2,0)</f>
        <v>0.45</v>
      </c>
      <c r="U20" s="163" t="s">
        <v>58</v>
      </c>
      <c r="V20" s="163" t="s">
        <v>61</v>
      </c>
      <c r="W20" s="163" t="s">
        <v>64</v>
      </c>
      <c r="X20" s="167">
        <f>IF(Q20="Probabilidad",($J$20*T20),IF(Q20="Impacto"," "))</f>
        <v>9.0000000000000011E-2</v>
      </c>
      <c r="Y20" s="167" t="str">
        <f>IF(Z20&lt;=20%,'[13]Tabla probabilidad'!$B$5,IF(Z20&lt;=40%,'[13]Tabla probabilidad'!$B$6,IF(Z20&lt;=60%,'[13]Tabla probabilidad'!$B$7,IF(Z20&lt;=80%,'[13]Tabla probabilidad'!$B$8,IF(Z20&lt;=100%,'[13]Tabla probabilidad'!$B$9)))))</f>
        <v>Muy Baja</v>
      </c>
      <c r="Z20" s="167">
        <f>IF(R20="Preventivo",($J$20-($J$20*T20)),IF(R20="Detectivo",($J$20-($J$20*T20)),IF(R20="Correctivo",($J$20))))</f>
        <v>0.11</v>
      </c>
      <c r="AA20" s="257" t="str">
        <f>IF(AB20&lt;=20%,'[13]Tabla probabilidad'!$B$5,IF(AB20&lt;=40%,'[13]Tabla probabilidad'!$B$6,IF(AB20&lt;=60%,'[13]Tabla probabilidad'!$B$7,IF(AB20&lt;=80%,'[13]Tabla probabilidad'!$B$8,IF(AB20&lt;=100%,'[13]Tabla probabilidad'!$B$9)))))</f>
        <v>Muy Baja</v>
      </c>
      <c r="AB20" s="257">
        <f>AVERAGE(Z20:Z24)</f>
        <v>0.11</v>
      </c>
      <c r="AC20" s="167" t="str">
        <f t="shared" si="1"/>
        <v>Leve</v>
      </c>
      <c r="AD20" s="167">
        <f>IF(Q20="Probabilidad",(($M$20-0)),IF(Q20="Impacto",($M$20-($M$20*T20))))</f>
        <v>0.2</v>
      </c>
      <c r="AE20" s="257" t="str">
        <f>IF(AF20&lt;=20%,"Leve",IF(AF20&lt;=40%,"Menor",IF(AF20&lt;=60%,"Moderado",IF(AF20&lt;=80%,"Mayor",IF(AF20&lt;=100%,"Catastrófico")))))</f>
        <v>Leve</v>
      </c>
      <c r="AF20" s="257">
        <f>AVERAGE(AD20:AD24)</f>
        <v>0.2</v>
      </c>
      <c r="AG20" s="250" t="str">
        <f>VLOOKUP(AA20&amp;AE20,[13]Hoja1!$B$4:$C$28,2,0)</f>
        <v>Bajo</v>
      </c>
      <c r="AH20" s="248" t="s">
        <v>206</v>
      </c>
      <c r="AI20" s="248"/>
      <c r="AJ20" s="248"/>
      <c r="AK20" s="248"/>
      <c r="AL20" s="248"/>
      <c r="AM20" s="248"/>
      <c r="AN20" s="248"/>
    </row>
    <row r="21" spans="1:40" ht="60.75" customHeight="1" x14ac:dyDescent="0.25">
      <c r="A21" s="248"/>
      <c r="B21" s="251"/>
      <c r="C21" s="248"/>
      <c r="D21" s="261"/>
      <c r="E21" s="248"/>
      <c r="F21" s="248"/>
      <c r="G21" s="248"/>
      <c r="H21" s="248"/>
      <c r="I21" s="255"/>
      <c r="J21" s="256"/>
      <c r="K21" s="248"/>
      <c r="L21" s="249"/>
      <c r="M21" s="249"/>
      <c r="N21" s="248"/>
      <c r="O21" s="163">
        <v>2</v>
      </c>
      <c r="P21" s="116" t="s">
        <v>615</v>
      </c>
      <c r="Q21" s="163" t="str">
        <f t="shared" si="0"/>
        <v>Probabilidad</v>
      </c>
      <c r="R21" s="163" t="s">
        <v>51</v>
      </c>
      <c r="S21" s="163" t="s">
        <v>56</v>
      </c>
      <c r="T21" s="167">
        <f>VLOOKUP(R21&amp;S21,[13]Hoja1!$Q$4:$R$9,2,0)</f>
        <v>0.45</v>
      </c>
      <c r="U21" s="163" t="s">
        <v>58</v>
      </c>
      <c r="V21" s="163" t="s">
        <v>61</v>
      </c>
      <c r="W21" s="163" t="s">
        <v>64</v>
      </c>
      <c r="X21" s="167">
        <f t="shared" ref="X21:X24" si="7">IF(Q21="Probabilidad",($J$20*T21),IF(Q21="Impacto"," "))</f>
        <v>9.0000000000000011E-2</v>
      </c>
      <c r="Y21" s="167" t="str">
        <f>IF(Z21&lt;=20%,'[13]Tabla probabilidad'!$B$5,IF(Z21&lt;=40%,'[13]Tabla probabilidad'!$B$6,IF(Z21&lt;=60%,'[13]Tabla probabilidad'!$B$7,IF(Z21&lt;=80%,'[13]Tabla probabilidad'!$B$8,IF(Z21&lt;=100%,'[13]Tabla probabilidad'!$B$9)))))</f>
        <v>Muy Baja</v>
      </c>
      <c r="Z21" s="167">
        <f t="shared" ref="Z21" si="8">IF(R21="Preventivo",($J$20-($J$20*T21)),IF(R21="Detectivo",($J$20-($J$20*T21)),IF(R21="Correctivo",($J$20))))</f>
        <v>0.11</v>
      </c>
      <c r="AA21" s="258"/>
      <c r="AB21" s="258"/>
      <c r="AC21" s="167" t="str">
        <f t="shared" si="1"/>
        <v>Leve</v>
      </c>
      <c r="AD21" s="167">
        <f t="shared" ref="AD21:AD24" si="9">IF(Q21="Probabilidad",(($M$20-0)),IF(Q21="Impacto",($M$20-($M$20*T21))))</f>
        <v>0.2</v>
      </c>
      <c r="AE21" s="258"/>
      <c r="AF21" s="258"/>
      <c r="AG21" s="251"/>
      <c r="AH21" s="248"/>
      <c r="AI21" s="248"/>
      <c r="AJ21" s="248"/>
      <c r="AK21" s="248"/>
      <c r="AL21" s="248"/>
      <c r="AM21" s="248"/>
      <c r="AN21" s="248"/>
    </row>
    <row r="22" spans="1:40" ht="69" customHeight="1" x14ac:dyDescent="0.25">
      <c r="A22" s="248"/>
      <c r="B22" s="251"/>
      <c r="C22" s="248"/>
      <c r="D22" s="261"/>
      <c r="E22" s="248"/>
      <c r="F22" s="248"/>
      <c r="G22" s="248"/>
      <c r="H22" s="248"/>
      <c r="I22" s="255"/>
      <c r="J22" s="256"/>
      <c r="K22" s="248"/>
      <c r="L22" s="249"/>
      <c r="M22" s="249"/>
      <c r="N22" s="248"/>
      <c r="O22" s="163"/>
      <c r="P22" s="116"/>
      <c r="Q22" s="163"/>
      <c r="R22" s="163"/>
      <c r="S22" s="163"/>
      <c r="T22" s="167"/>
      <c r="U22" s="163"/>
      <c r="V22" s="163"/>
      <c r="W22" s="163"/>
      <c r="X22" s="167" t="b">
        <f t="shared" si="7"/>
        <v>0</v>
      </c>
      <c r="Y22" s="167" t="str">
        <f>IF(Z22&lt;=20%,'[13]Tabla probabilidad'!$B$5,IF(Z22&lt;=40%,'[13]Tabla probabilidad'!$B$6,IF(Z22&lt;=60%,'[13]Tabla probabilidad'!$B$7,IF(Z22&lt;=80%,'[13]Tabla probabilidad'!$B$8,IF(Z22&lt;=100%,'[13]Tabla probabilidad'!$B$9)))))</f>
        <v>Muy Baja</v>
      </c>
      <c r="Z22" s="167"/>
      <c r="AA22" s="258"/>
      <c r="AB22" s="258"/>
      <c r="AC22" s="167" t="b">
        <f t="shared" si="1"/>
        <v>0</v>
      </c>
      <c r="AD22" s="167" t="b">
        <f t="shared" si="9"/>
        <v>0</v>
      </c>
      <c r="AE22" s="258"/>
      <c r="AF22" s="258"/>
      <c r="AG22" s="251"/>
      <c r="AH22" s="248"/>
      <c r="AI22" s="248"/>
      <c r="AJ22" s="248"/>
      <c r="AK22" s="248"/>
      <c r="AL22" s="248"/>
      <c r="AM22" s="248"/>
      <c r="AN22" s="248"/>
    </row>
    <row r="23" spans="1:40" ht="75.75" customHeight="1" x14ac:dyDescent="0.25">
      <c r="A23" s="248"/>
      <c r="B23" s="251"/>
      <c r="C23" s="248"/>
      <c r="D23" s="261"/>
      <c r="E23" s="248"/>
      <c r="F23" s="248"/>
      <c r="G23" s="248"/>
      <c r="H23" s="248"/>
      <c r="I23" s="255"/>
      <c r="J23" s="256"/>
      <c r="K23" s="248"/>
      <c r="L23" s="249"/>
      <c r="M23" s="249"/>
      <c r="N23" s="248"/>
      <c r="O23" s="163"/>
      <c r="P23" s="116"/>
      <c r="Q23" s="163"/>
      <c r="R23" s="163"/>
      <c r="S23" s="163"/>
      <c r="T23" s="167"/>
      <c r="U23" s="163"/>
      <c r="V23" s="163"/>
      <c r="W23" s="163"/>
      <c r="X23" s="167" t="b">
        <f t="shared" si="7"/>
        <v>0</v>
      </c>
      <c r="Y23" s="167" t="str">
        <f>IF(Z23&lt;=20%,'[13]Tabla probabilidad'!$B$5,IF(Z23&lt;=40%,'[13]Tabla probabilidad'!$B$6,IF(Z23&lt;=60%,'[13]Tabla probabilidad'!$B$7,IF(Z23&lt;=80%,'[13]Tabla probabilidad'!$B$8,IF(Z23&lt;=100%,'[13]Tabla probabilidad'!$B$9)))))</f>
        <v>Muy Baja</v>
      </c>
      <c r="Z23" s="167"/>
      <c r="AA23" s="258"/>
      <c r="AB23" s="258"/>
      <c r="AC23" s="167" t="b">
        <f t="shared" si="1"/>
        <v>0</v>
      </c>
      <c r="AD23" s="167" t="b">
        <f t="shared" si="9"/>
        <v>0</v>
      </c>
      <c r="AE23" s="258"/>
      <c r="AF23" s="258"/>
      <c r="AG23" s="251"/>
      <c r="AH23" s="248"/>
      <c r="AI23" s="248"/>
      <c r="AJ23" s="248"/>
      <c r="AK23" s="248"/>
      <c r="AL23" s="248"/>
      <c r="AM23" s="248"/>
      <c r="AN23" s="248"/>
    </row>
    <row r="24" spans="1:40" ht="139.5" customHeight="1" x14ac:dyDescent="0.25">
      <c r="A24" s="248"/>
      <c r="B24" s="252"/>
      <c r="C24" s="248"/>
      <c r="D24" s="262"/>
      <c r="E24" s="248"/>
      <c r="F24" s="248"/>
      <c r="G24" s="248"/>
      <c r="H24" s="248"/>
      <c r="I24" s="255"/>
      <c r="J24" s="256"/>
      <c r="K24" s="248"/>
      <c r="L24" s="249"/>
      <c r="M24" s="249"/>
      <c r="N24" s="248"/>
      <c r="O24" s="163"/>
      <c r="P24" s="128"/>
      <c r="Q24" s="163"/>
      <c r="R24" s="163"/>
      <c r="S24" s="163"/>
      <c r="T24" s="167"/>
      <c r="U24" s="163"/>
      <c r="V24" s="163"/>
      <c r="W24" s="163"/>
      <c r="X24" s="167" t="b">
        <f t="shared" si="7"/>
        <v>0</v>
      </c>
      <c r="Y24" s="167" t="str">
        <f>IF(Z24&lt;=20%,'[13]Tabla probabilidad'!$B$5,IF(Z24&lt;=40%,'[13]Tabla probabilidad'!$B$6,IF(Z24&lt;=60%,'[13]Tabla probabilidad'!$B$7,IF(Z24&lt;=80%,'[13]Tabla probabilidad'!$B$8,IF(Z24&lt;=100%,'[13]Tabla probabilidad'!$B$9)))))</f>
        <v>Muy Baja</v>
      </c>
      <c r="Z24" s="167"/>
      <c r="AA24" s="259"/>
      <c r="AB24" s="259"/>
      <c r="AC24" s="167" t="b">
        <f t="shared" si="1"/>
        <v>0</v>
      </c>
      <c r="AD24" s="167" t="b">
        <f t="shared" si="9"/>
        <v>0</v>
      </c>
      <c r="AE24" s="259"/>
      <c r="AF24" s="259"/>
      <c r="AG24" s="252"/>
      <c r="AH24" s="248"/>
      <c r="AI24" s="248"/>
      <c r="AJ24" s="248"/>
      <c r="AK24" s="248"/>
      <c r="AL24" s="248"/>
      <c r="AM24" s="248"/>
      <c r="AN24" s="248"/>
    </row>
    <row r="25" spans="1:40" ht="50.1" customHeight="1" x14ac:dyDescent="0.25">
      <c r="A25" s="250">
        <v>4</v>
      </c>
      <c r="B25" s="250" t="s">
        <v>622</v>
      </c>
      <c r="C25" s="248" t="s">
        <v>232</v>
      </c>
      <c r="D25" s="254" t="s">
        <v>623</v>
      </c>
      <c r="E25" s="250" t="s">
        <v>624</v>
      </c>
      <c r="F25" s="250" t="s">
        <v>625</v>
      </c>
      <c r="G25" s="248" t="s">
        <v>41</v>
      </c>
      <c r="H25" s="248">
        <v>0</v>
      </c>
      <c r="I25" s="255" t="str">
        <f>IF(H25&lt;=2,'[13]Tabla probabilidad'!$B$5,IF(H25&lt;=24,'[13]Tabla probabilidad'!$B$6,IF(H25&lt;=500,'[13]Tabla probabilidad'!$B$7,IF(H25&lt;=5000,'[13]Tabla probabilidad'!$B$8,IF(H25&gt;5000,'[13]Tabla probabilidad'!$B$9)))))</f>
        <v>Muy Baja</v>
      </c>
      <c r="J25" s="256">
        <f>IF(H25&lt;=2,'[13]Tabla probabilidad'!$D$5,IF(H25&lt;=24,'[13]Tabla probabilidad'!$D$6,IF(H25&lt;=500,'[13]Tabla probabilidad'!$D$7,IF(H25&lt;=5000,'[13]Tabla probabilidad'!$D$8,IF(H25&gt;5000,'[13]Tabla probabilidad'!$D$9)))))</f>
        <v>0.2</v>
      </c>
      <c r="K25" s="248" t="s">
        <v>47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VLOOKUP((I25&amp;L25),[13]Hoja1!$B$4:$C$28,2,0)</f>
        <v>Bajo</v>
      </c>
      <c r="O25" s="163">
        <v>1</v>
      </c>
      <c r="P25" s="116" t="s">
        <v>616</v>
      </c>
      <c r="Q25" s="163" t="str">
        <f t="shared" si="0"/>
        <v>Probabilidad</v>
      </c>
      <c r="R25" s="163" t="s">
        <v>51</v>
      </c>
      <c r="S25" s="163" t="s">
        <v>56</v>
      </c>
      <c r="T25" s="167">
        <f>VLOOKUP(R25&amp;S25,[13]Hoja1!$Q$4:$R$9,2,0)</f>
        <v>0.45</v>
      </c>
      <c r="U25" s="163" t="s">
        <v>58</v>
      </c>
      <c r="V25" s="163" t="s">
        <v>61</v>
      </c>
      <c r="W25" s="163" t="s">
        <v>64</v>
      </c>
      <c r="X25" s="167">
        <f>IF(Q25="Probabilidad",($J$25*T25),IF(Q25="Impacto"," "))</f>
        <v>9.0000000000000011E-2</v>
      </c>
      <c r="Y25" s="167" t="str">
        <f>IF(Z25&lt;=20%,'[13]Tabla probabilidad'!$B$5,IF(Z25&lt;=40%,'[13]Tabla probabilidad'!$B$6,IF(Z25&lt;=60%,'[13]Tabla probabilidad'!$B$7,IF(Z25&lt;=80%,'[13]Tabla probabilidad'!$B$8,IF(Z25&lt;=100%,'[13]Tabla probabilidad'!$B$9)))))</f>
        <v>Muy Baja</v>
      </c>
      <c r="Z25" s="167">
        <f>IF(R25="Preventivo",($J$25-($J$25*T25)),IF(R25="Detectivo",($J$25-($J$25*T25)),IF(R25="Correctivo",($J$25))))</f>
        <v>0.11</v>
      </c>
      <c r="AA25" s="257" t="str">
        <f>IF(AB25&lt;=20%,'[13]Tabla probabilidad'!$B$5,IF(AB25&lt;=40%,'[13]Tabla probabilidad'!$B$6,IF(AB25&lt;=60%,'[13]Tabla probabilidad'!$B$7,IF(AB25&lt;=80%,'[13]Tabla probabilidad'!$B$8,IF(AB25&lt;=100%,'[13]Tabla probabilidad'!$B$9)))))</f>
        <v>Muy Baja</v>
      </c>
      <c r="AB25" s="257">
        <f>AVERAGE(Z25:Z29)</f>
        <v>0.11</v>
      </c>
      <c r="AC25" s="167" t="str">
        <f t="shared" si="1"/>
        <v>Leve</v>
      </c>
      <c r="AD25" s="167">
        <f>IF(Q25="Probabilidad",(($M$25-0)),IF(Q25="Impacto",($M$25-($M$25*T25))))</f>
        <v>0.2</v>
      </c>
      <c r="AE25" s="257" t="str">
        <f>IF(AF25&lt;=20%,"Leve",IF(AF25&lt;=40%,"Menor",IF(AF25&lt;=60%,"Moderado",IF(AF25&lt;=80%,"Mayor",IF(AF25&lt;=100%,"Catastrófico")))))</f>
        <v>Leve</v>
      </c>
      <c r="AF25" s="257">
        <f>AVERAGE(AD25:AD29)</f>
        <v>0.2</v>
      </c>
      <c r="AG25" s="250" t="str">
        <f>VLOOKUP(AA25&amp;AE25,[13]Hoja1!$B$4:$C$28,2,0)</f>
        <v>Bajo</v>
      </c>
      <c r="AH25" s="248" t="s">
        <v>206</v>
      </c>
      <c r="AI25" s="248"/>
      <c r="AJ25" s="248"/>
      <c r="AK25" s="248"/>
      <c r="AL25" s="248"/>
      <c r="AM25" s="248"/>
      <c r="AN25" s="248"/>
    </row>
    <row r="26" spans="1:40" ht="62.25" customHeight="1" x14ac:dyDescent="0.25">
      <c r="A26" s="251"/>
      <c r="B26" s="251"/>
      <c r="C26" s="248"/>
      <c r="D26" s="254"/>
      <c r="E26" s="251"/>
      <c r="F26" s="251"/>
      <c r="G26" s="248"/>
      <c r="H26" s="248"/>
      <c r="I26" s="255"/>
      <c r="J26" s="256"/>
      <c r="K26" s="248"/>
      <c r="L26" s="249"/>
      <c r="M26" s="249"/>
      <c r="N26" s="248"/>
      <c r="O26" s="163">
        <v>2</v>
      </c>
      <c r="P26" s="116" t="s">
        <v>626</v>
      </c>
      <c r="Q26" s="163" t="str">
        <f t="shared" si="0"/>
        <v>Probabilidad</v>
      </c>
      <c r="R26" s="163" t="s">
        <v>51</v>
      </c>
      <c r="S26" s="163" t="s">
        <v>56</v>
      </c>
      <c r="T26" s="167">
        <f>VLOOKUP(R26&amp;S26,[13]Hoja1!$Q$4:$R$9,2,0)</f>
        <v>0.45</v>
      </c>
      <c r="U26" s="163" t="s">
        <v>58</v>
      </c>
      <c r="V26" s="163" t="s">
        <v>61</v>
      </c>
      <c r="W26" s="163" t="s">
        <v>64</v>
      </c>
      <c r="X26" s="167">
        <f t="shared" ref="X26:X29" si="10">IF(Q26="Probabilidad",($J$25*T26),IF(Q26="Impacto"," "))</f>
        <v>9.0000000000000011E-2</v>
      </c>
      <c r="Y26" s="167" t="str">
        <f>IF(Z26&lt;=20%,'[13]Tabla probabilidad'!$B$5,IF(Z26&lt;=40%,'[13]Tabla probabilidad'!$B$6,IF(Z26&lt;=60%,'[13]Tabla probabilidad'!$B$7,IF(Z26&lt;=80%,'[13]Tabla probabilidad'!$B$8,IF(Z26&lt;=100%,'[13]Tabla probabilidad'!$B$9)))))</f>
        <v>Muy Baja</v>
      </c>
      <c r="Z26" s="167">
        <f t="shared" ref="Z26" si="11">IF(R26="Preventivo",($J$25-($J$25*T26)),IF(R26="Detectivo",($J$25-($J$25*T26)),IF(R26="Correctivo",($J$25))))</f>
        <v>0.11</v>
      </c>
      <c r="AA26" s="258"/>
      <c r="AB26" s="258"/>
      <c r="AC26" s="167" t="str">
        <f t="shared" si="1"/>
        <v>Leve</v>
      </c>
      <c r="AD26" s="167">
        <f t="shared" ref="AD26:AD29" si="12">IF(Q26="Probabilidad",(($M$25-0)),IF(Q26="Impacto",($M$25-($M$25*T26))))</f>
        <v>0.2</v>
      </c>
      <c r="AE26" s="258"/>
      <c r="AF26" s="258"/>
      <c r="AG26" s="251"/>
      <c r="AH26" s="248"/>
      <c r="AI26" s="248"/>
      <c r="AJ26" s="248"/>
      <c r="AK26" s="248"/>
      <c r="AL26" s="248"/>
      <c r="AM26" s="248"/>
      <c r="AN26" s="248"/>
    </row>
    <row r="27" spans="1:40" ht="61.5" customHeight="1" x14ac:dyDescent="0.25">
      <c r="A27" s="251"/>
      <c r="B27" s="251"/>
      <c r="C27" s="248"/>
      <c r="D27" s="254"/>
      <c r="E27" s="251"/>
      <c r="F27" s="251"/>
      <c r="G27" s="248"/>
      <c r="H27" s="248"/>
      <c r="I27" s="255"/>
      <c r="J27" s="256"/>
      <c r="K27" s="248"/>
      <c r="L27" s="249"/>
      <c r="M27" s="249"/>
      <c r="N27" s="248"/>
      <c r="O27" s="163"/>
      <c r="P27" s="116"/>
      <c r="Q27" s="163"/>
      <c r="R27" s="163"/>
      <c r="S27" s="163"/>
      <c r="T27" s="167"/>
      <c r="U27" s="163"/>
      <c r="V27" s="163"/>
      <c r="W27" s="163"/>
      <c r="X27" s="167" t="b">
        <f t="shared" si="10"/>
        <v>0</v>
      </c>
      <c r="Y27" s="167" t="str">
        <f>IF(Z27&lt;=20%,'[13]Tabla probabilidad'!$B$5,IF(Z27&lt;=40%,'[13]Tabla probabilidad'!$B$6,IF(Z27&lt;=60%,'[13]Tabla probabilidad'!$B$7,IF(Z27&lt;=80%,'[13]Tabla probabilidad'!$B$8,IF(Z27&lt;=100%,'[13]Tabla probabilidad'!$B$9)))))</f>
        <v>Muy Baja</v>
      </c>
      <c r="Z27" s="167"/>
      <c r="AA27" s="258"/>
      <c r="AB27" s="258"/>
      <c r="AC27" s="167" t="b">
        <f t="shared" si="1"/>
        <v>0</v>
      </c>
      <c r="AD27" s="167" t="b">
        <f t="shared" si="12"/>
        <v>0</v>
      </c>
      <c r="AE27" s="258"/>
      <c r="AF27" s="258"/>
      <c r="AG27" s="251"/>
      <c r="AH27" s="248"/>
      <c r="AI27" s="248"/>
      <c r="AJ27" s="248"/>
      <c r="AK27" s="248"/>
      <c r="AL27" s="248"/>
      <c r="AM27" s="248"/>
      <c r="AN27" s="248"/>
    </row>
    <row r="28" spans="1:40" ht="73.5" customHeight="1" x14ac:dyDescent="0.25">
      <c r="A28" s="251"/>
      <c r="B28" s="251"/>
      <c r="C28" s="248"/>
      <c r="D28" s="254"/>
      <c r="E28" s="251"/>
      <c r="F28" s="251"/>
      <c r="G28" s="248"/>
      <c r="H28" s="248"/>
      <c r="I28" s="255"/>
      <c r="J28" s="256"/>
      <c r="K28" s="248"/>
      <c r="L28" s="249"/>
      <c r="M28" s="249"/>
      <c r="N28" s="248"/>
      <c r="O28" s="163"/>
      <c r="P28" s="116"/>
      <c r="Q28" s="163"/>
      <c r="R28" s="163"/>
      <c r="S28" s="163"/>
      <c r="T28" s="167"/>
      <c r="U28" s="163"/>
      <c r="V28" s="163"/>
      <c r="W28" s="163"/>
      <c r="X28" s="167" t="b">
        <f t="shared" si="10"/>
        <v>0</v>
      </c>
      <c r="Y28" s="167" t="str">
        <f>IF(Z28&lt;=20%,'[13]Tabla probabilidad'!$B$5,IF(Z28&lt;=40%,'[13]Tabla probabilidad'!$B$6,IF(Z28&lt;=60%,'[13]Tabla probabilidad'!$B$7,IF(Z28&lt;=80%,'[13]Tabla probabilidad'!$B$8,IF(Z28&lt;=100%,'[13]Tabla probabilidad'!$B$9)))))</f>
        <v>Muy Baja</v>
      </c>
      <c r="Z28" s="167"/>
      <c r="AA28" s="258"/>
      <c r="AB28" s="258"/>
      <c r="AC28" s="167" t="b">
        <f t="shared" si="1"/>
        <v>0</v>
      </c>
      <c r="AD28" s="167" t="b">
        <f t="shared" si="12"/>
        <v>0</v>
      </c>
      <c r="AE28" s="258"/>
      <c r="AF28" s="258"/>
      <c r="AG28" s="251"/>
      <c r="AH28" s="248"/>
      <c r="AI28" s="248"/>
      <c r="AJ28" s="248"/>
      <c r="AK28" s="248"/>
      <c r="AL28" s="248"/>
      <c r="AM28" s="248"/>
      <c r="AN28" s="248"/>
    </row>
    <row r="29" spans="1:40" ht="108" customHeight="1" x14ac:dyDescent="0.25">
      <c r="A29" s="252"/>
      <c r="B29" s="252"/>
      <c r="C29" s="248"/>
      <c r="D29" s="254"/>
      <c r="E29" s="252"/>
      <c r="F29" s="252"/>
      <c r="G29" s="248"/>
      <c r="H29" s="248"/>
      <c r="I29" s="255"/>
      <c r="J29" s="256"/>
      <c r="K29" s="248"/>
      <c r="L29" s="249"/>
      <c r="M29" s="249"/>
      <c r="N29" s="248"/>
      <c r="O29" s="163"/>
      <c r="P29" s="116"/>
      <c r="Q29" s="163"/>
      <c r="R29" s="163"/>
      <c r="S29" s="163"/>
      <c r="T29" s="167"/>
      <c r="U29" s="163"/>
      <c r="V29" s="163"/>
      <c r="W29" s="163"/>
      <c r="X29" s="167" t="b">
        <f t="shared" si="10"/>
        <v>0</v>
      </c>
      <c r="Y29" s="167" t="str">
        <f>IF(Z29&lt;=20%,'[13]Tabla probabilidad'!$B$5,IF(Z29&lt;=40%,'[13]Tabla probabilidad'!$B$6,IF(Z29&lt;=60%,'[13]Tabla probabilidad'!$B$7,IF(Z29&lt;=80%,'[13]Tabla probabilidad'!$B$8,IF(Z29&lt;=100%,'[13]Tabla probabilidad'!$B$9)))))</f>
        <v>Muy Baja</v>
      </c>
      <c r="Z29" s="167"/>
      <c r="AA29" s="259"/>
      <c r="AB29" s="259"/>
      <c r="AC29" s="167" t="b">
        <f t="shared" si="1"/>
        <v>0</v>
      </c>
      <c r="AD29" s="167" t="b">
        <f t="shared" si="12"/>
        <v>0</v>
      </c>
      <c r="AE29" s="259"/>
      <c r="AF29" s="259"/>
      <c r="AG29" s="252"/>
      <c r="AH29" s="248"/>
      <c r="AI29" s="248"/>
      <c r="AJ29" s="248"/>
      <c r="AK29" s="248"/>
      <c r="AL29" s="248"/>
      <c r="AM29" s="248"/>
      <c r="AN29" s="248"/>
    </row>
    <row r="30" spans="1:40" ht="98.25" customHeight="1" x14ac:dyDescent="0.25">
      <c r="A30" s="250">
        <v>5</v>
      </c>
      <c r="B30" s="250" t="s">
        <v>627</v>
      </c>
      <c r="C30" s="248" t="s">
        <v>232</v>
      </c>
      <c r="D30" s="254" t="s">
        <v>628</v>
      </c>
      <c r="E30" s="250" t="s">
        <v>629</v>
      </c>
      <c r="F30" s="250" t="s">
        <v>630</v>
      </c>
      <c r="G30" s="248" t="s">
        <v>41</v>
      </c>
      <c r="H30" s="248">
        <v>0</v>
      </c>
      <c r="I30" s="255" t="str">
        <f>IF(H30&lt;=2,'[13]Tabla probabilidad'!$B$5,IF(H30&lt;=24,'[13]Tabla probabilidad'!$B$6,IF(H30&lt;=500,'[13]Tabla probabilidad'!$B$7,IF(H30&lt;=5000,'[13]Tabla probabilidad'!$B$8,IF(H30&gt;5000,'[13]Tabla probabilidad'!$B$9)))))</f>
        <v>Muy Baja</v>
      </c>
      <c r="J30" s="256">
        <f>IF(H30&lt;=2,'[13]Tabla probabilidad'!$D$5,IF(H30&lt;=24,'[13]Tabla probabilidad'!$D$6,IF(H30&lt;=500,'[13]Tabla probabilidad'!$D$7,IF(H30&lt;=5000,'[13]Tabla probabilidad'!$D$8,IF(H30&gt;5000,'[13]Tabla probabilidad'!$D$9)))))</f>
        <v>0.2</v>
      </c>
      <c r="K30" s="248" t="s">
        <v>227</v>
      </c>
      <c r="L30" s="2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2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248" t="str">
        <f>VLOOKUP((I30&amp;L30),[13]Hoja1!$B$4:$C$28,2,0)</f>
        <v>Bajo</v>
      </c>
      <c r="O30" s="163">
        <v>1</v>
      </c>
      <c r="P30" s="116" t="s">
        <v>631</v>
      </c>
      <c r="Q30" s="163" t="str">
        <f t="shared" ref="Q30:Q32" si="13">IF(R30="Preventivo","Probabilidad",IF(R30="Detectivo","Probabilidad", IF(R30="Correctivo","Impacto")))</f>
        <v>Probabilidad</v>
      </c>
      <c r="R30" s="163" t="s">
        <v>51</v>
      </c>
      <c r="S30" s="163" t="s">
        <v>56</v>
      </c>
      <c r="T30" s="167">
        <f>VLOOKUP(R30&amp;S30,[13]Hoja1!$Q$4:$R$9,2,0)</f>
        <v>0.45</v>
      </c>
      <c r="U30" s="163" t="s">
        <v>58</v>
      </c>
      <c r="V30" s="163" t="s">
        <v>61</v>
      </c>
      <c r="W30" s="163" t="s">
        <v>64</v>
      </c>
      <c r="X30" s="167">
        <f>IF(Q30="Probabilidad",($J$30*T30),IF(Q30="Impacto"," "))</f>
        <v>9.0000000000000011E-2</v>
      </c>
      <c r="Y30" s="167" t="str">
        <f>IF(Z30&lt;=20%,'[13]Tabla probabilidad'!$B$5,IF(Z30&lt;=40%,'[13]Tabla probabilidad'!$B$6,IF(Z30&lt;=60%,'[13]Tabla probabilidad'!$B$7,IF(Z30&lt;=80%,'[13]Tabla probabilidad'!$B$8,IF(Z30&lt;=100%,'[13]Tabla probabilidad'!$B$9)))))</f>
        <v>Muy Baja</v>
      </c>
      <c r="Z30" s="167">
        <f>IF(R30="Preventivo",($J$30-($J$30*T30)),IF(R30="Detectivo",($J$30-($J$30*T30)),IF(R30="Correctivo",($J$30))))</f>
        <v>0.11</v>
      </c>
      <c r="AA30" s="257" t="str">
        <f>IF(AB30&lt;=20%,'[13]Tabla probabilidad'!$B$5,IF(AB30&lt;=40%,'[13]Tabla probabilidad'!$B$6,IF(AB30&lt;=60%,'[13]Tabla probabilidad'!$B$7,IF(AB30&lt;=80%,'[13]Tabla probabilidad'!$B$8,IF(AB30&lt;=100%,'[13]Tabla probabilidad'!$B$9)))))</f>
        <v>Muy Baja</v>
      </c>
      <c r="AB30" s="257">
        <f>AVERAGE(Z30:Z34)</f>
        <v>0.11</v>
      </c>
      <c r="AC30" s="167" t="str">
        <f t="shared" si="1"/>
        <v>Leve</v>
      </c>
      <c r="AD30" s="167">
        <f>IF(Q30="Probabilidad",(($M$30-0)),IF(Q30="Impacto",($M$30-($M$30*T30))))</f>
        <v>0.2</v>
      </c>
      <c r="AE30" s="257" t="str">
        <f>IF(AF30&lt;=20%,"Leve",IF(AF30&lt;=40%,"Menor",IF(AF30&lt;=60%,"Moderado",IF(AF30&lt;=80%,"Mayor",IF(AF30&lt;=100%,"Catastrófico")))))</f>
        <v>Leve</v>
      </c>
      <c r="AF30" s="257">
        <f>AVERAGE(AD30:AD34)</f>
        <v>0.20000000000000004</v>
      </c>
      <c r="AG30" s="250" t="str">
        <f>VLOOKUP(AA30&amp;AE30,[13]Hoja1!$B$4:$C$28,2,0)</f>
        <v>Bajo</v>
      </c>
      <c r="AH30" s="248" t="s">
        <v>206</v>
      </c>
      <c r="AI30" s="248"/>
      <c r="AJ30" s="248"/>
      <c r="AK30" s="248"/>
      <c r="AL30" s="248"/>
      <c r="AM30" s="248"/>
      <c r="AN30" s="248"/>
    </row>
    <row r="31" spans="1:40" ht="91.5" customHeight="1" x14ac:dyDescent="0.25">
      <c r="A31" s="251"/>
      <c r="B31" s="251"/>
      <c r="C31" s="248"/>
      <c r="D31" s="254"/>
      <c r="E31" s="251"/>
      <c r="F31" s="251"/>
      <c r="G31" s="248"/>
      <c r="H31" s="248"/>
      <c r="I31" s="255"/>
      <c r="J31" s="256"/>
      <c r="K31" s="248"/>
      <c r="L31" s="249"/>
      <c r="M31" s="249"/>
      <c r="N31" s="248"/>
      <c r="O31" s="163">
        <v>2</v>
      </c>
      <c r="P31" s="120" t="s">
        <v>632</v>
      </c>
      <c r="Q31" s="163" t="str">
        <f t="shared" si="13"/>
        <v>Probabilidad</v>
      </c>
      <c r="R31" s="163" t="s">
        <v>51</v>
      </c>
      <c r="S31" s="163" t="s">
        <v>56</v>
      </c>
      <c r="T31" s="167">
        <f>VLOOKUP(R31&amp;S31,[13]Hoja1!$Q$4:$R$9,2,0)</f>
        <v>0.45</v>
      </c>
      <c r="U31" s="163" t="s">
        <v>58</v>
      </c>
      <c r="V31" s="163" t="s">
        <v>61</v>
      </c>
      <c r="W31" s="163" t="s">
        <v>64</v>
      </c>
      <c r="X31" s="167">
        <f t="shared" ref="X31:X34" si="14">IF(Q31="Probabilidad",($J$30*T31),IF(Q31="Impacto"," "))</f>
        <v>9.0000000000000011E-2</v>
      </c>
      <c r="Y31" s="167" t="str">
        <f>IF(Z31&lt;=20%,'[13]Tabla probabilidad'!$B$5,IF(Z31&lt;=40%,'[13]Tabla probabilidad'!$B$6,IF(Z31&lt;=60%,'[13]Tabla probabilidad'!$B$7,IF(Z31&lt;=80%,'[13]Tabla probabilidad'!$B$8,IF(Z31&lt;=100%,'[13]Tabla probabilidad'!$B$9)))))</f>
        <v>Muy Baja</v>
      </c>
      <c r="Z31" s="167">
        <f t="shared" ref="Z31:Z51" si="15">IF(R31="Preventivo",($J$30-($J$30*T31)),IF(R31="Detectivo",($J$30-($J$30*T31)),IF(R31="Correctivo",($J$30))))</f>
        <v>0.11</v>
      </c>
      <c r="AA31" s="258"/>
      <c r="AB31" s="258"/>
      <c r="AC31" s="167" t="str">
        <f t="shared" si="1"/>
        <v>Leve</v>
      </c>
      <c r="AD31" s="167">
        <f t="shared" ref="AD31:AD34" si="16">IF(Q31="Probabilidad",(($M$30-0)),IF(Q31="Impacto",($M$30-($M$30*T31))))</f>
        <v>0.2</v>
      </c>
      <c r="AE31" s="258"/>
      <c r="AF31" s="258"/>
      <c r="AG31" s="251"/>
      <c r="AH31" s="248"/>
      <c r="AI31" s="248"/>
      <c r="AJ31" s="248"/>
      <c r="AK31" s="248"/>
      <c r="AL31" s="248"/>
      <c r="AM31" s="248"/>
      <c r="AN31" s="248"/>
    </row>
    <row r="32" spans="1:40" ht="78" customHeight="1" x14ac:dyDescent="0.25">
      <c r="A32" s="251"/>
      <c r="B32" s="251"/>
      <c r="C32" s="248"/>
      <c r="D32" s="254"/>
      <c r="E32" s="251"/>
      <c r="F32" s="251"/>
      <c r="G32" s="248"/>
      <c r="H32" s="248"/>
      <c r="I32" s="255"/>
      <c r="J32" s="256"/>
      <c r="K32" s="248"/>
      <c r="L32" s="249"/>
      <c r="M32" s="249"/>
      <c r="N32" s="248"/>
      <c r="O32" s="163">
        <v>3</v>
      </c>
      <c r="P32" s="116" t="s">
        <v>633</v>
      </c>
      <c r="Q32" s="163" t="str">
        <f t="shared" si="13"/>
        <v>Probabilidad</v>
      </c>
      <c r="R32" s="163" t="s">
        <v>51</v>
      </c>
      <c r="S32" s="163" t="s">
        <v>56</v>
      </c>
      <c r="T32" s="167">
        <f>VLOOKUP(R32&amp;S32,[13]Hoja1!$Q$4:$R$9,2,0)</f>
        <v>0.45</v>
      </c>
      <c r="U32" s="163" t="s">
        <v>58</v>
      </c>
      <c r="V32" s="163" t="s">
        <v>61</v>
      </c>
      <c r="W32" s="163" t="s">
        <v>64</v>
      </c>
      <c r="X32" s="167">
        <f t="shared" si="14"/>
        <v>9.0000000000000011E-2</v>
      </c>
      <c r="Y32" s="167" t="str">
        <f>IF(Z32&lt;=20%,'[13]Tabla probabilidad'!$B$5,IF(Z32&lt;=40%,'[13]Tabla probabilidad'!$B$6,IF(Z32&lt;=60%,'[13]Tabla probabilidad'!$B$7,IF(Z32&lt;=80%,'[13]Tabla probabilidad'!$B$8,IF(Z32&lt;=100%,'[13]Tabla probabilidad'!$B$9)))))</f>
        <v>Muy Baja</v>
      </c>
      <c r="Z32" s="167">
        <f t="shared" si="15"/>
        <v>0.11</v>
      </c>
      <c r="AA32" s="258"/>
      <c r="AB32" s="258"/>
      <c r="AC32" s="167" t="str">
        <f t="shared" si="1"/>
        <v>Leve</v>
      </c>
      <c r="AD32" s="167">
        <f t="shared" si="16"/>
        <v>0.2</v>
      </c>
      <c r="AE32" s="258"/>
      <c r="AF32" s="258"/>
      <c r="AG32" s="251"/>
      <c r="AH32" s="248"/>
      <c r="AI32" s="248"/>
      <c r="AJ32" s="248"/>
      <c r="AK32" s="248"/>
      <c r="AL32" s="248"/>
      <c r="AM32" s="248"/>
      <c r="AN32" s="248"/>
    </row>
    <row r="33" spans="1:40" ht="113.25" customHeight="1" x14ac:dyDescent="0.25">
      <c r="A33" s="251"/>
      <c r="B33" s="251"/>
      <c r="C33" s="248"/>
      <c r="D33" s="254"/>
      <c r="E33" s="251"/>
      <c r="F33" s="251"/>
      <c r="G33" s="248"/>
      <c r="H33" s="248"/>
      <c r="I33" s="255"/>
      <c r="J33" s="256"/>
      <c r="K33" s="248"/>
      <c r="L33" s="249"/>
      <c r="M33" s="249"/>
      <c r="N33" s="248"/>
      <c r="O33" s="163"/>
      <c r="P33" s="116"/>
      <c r="Q33" s="163"/>
      <c r="R33" s="163"/>
      <c r="S33" s="163"/>
      <c r="T33" s="167"/>
      <c r="U33" s="163"/>
      <c r="V33" s="163"/>
      <c r="W33" s="163"/>
      <c r="X33" s="167" t="b">
        <f t="shared" si="14"/>
        <v>0</v>
      </c>
      <c r="Y33" s="167" t="str">
        <f>IF(Z33&lt;=20%,'[13]Tabla probabilidad'!$B$5,IF(Z33&lt;=40%,'[13]Tabla probabilidad'!$B$6,IF(Z33&lt;=60%,'[13]Tabla probabilidad'!$B$7,IF(Z33&lt;=80%,'[13]Tabla probabilidad'!$B$8,IF(Z33&lt;=100%,'[13]Tabla probabilidad'!$B$9)))))</f>
        <v>Muy Baja</v>
      </c>
      <c r="Z33" s="167"/>
      <c r="AA33" s="258"/>
      <c r="AB33" s="258"/>
      <c r="AC33" s="167" t="b">
        <f t="shared" si="1"/>
        <v>0</v>
      </c>
      <c r="AD33" s="167" t="b">
        <f t="shared" si="16"/>
        <v>0</v>
      </c>
      <c r="AE33" s="258"/>
      <c r="AF33" s="258"/>
      <c r="AG33" s="251"/>
      <c r="AH33" s="248"/>
      <c r="AI33" s="248"/>
      <c r="AJ33" s="248"/>
      <c r="AK33" s="248"/>
      <c r="AL33" s="248"/>
      <c r="AM33" s="248"/>
      <c r="AN33" s="248"/>
    </row>
    <row r="34" spans="1:40" ht="121.5" customHeight="1" x14ac:dyDescent="0.25">
      <c r="A34" s="252"/>
      <c r="B34" s="252"/>
      <c r="C34" s="248"/>
      <c r="D34" s="254"/>
      <c r="E34" s="252"/>
      <c r="F34" s="252"/>
      <c r="G34" s="248"/>
      <c r="H34" s="248"/>
      <c r="I34" s="255"/>
      <c r="J34" s="256"/>
      <c r="K34" s="248"/>
      <c r="L34" s="249"/>
      <c r="M34" s="249"/>
      <c r="N34" s="248"/>
      <c r="O34" s="163"/>
      <c r="P34" s="116"/>
      <c r="Q34" s="163"/>
      <c r="R34" s="163"/>
      <c r="S34" s="163"/>
      <c r="T34" s="167"/>
      <c r="U34" s="163"/>
      <c r="V34" s="163"/>
      <c r="W34" s="163"/>
      <c r="X34" s="167" t="b">
        <f t="shared" si="14"/>
        <v>0</v>
      </c>
      <c r="Y34" s="167" t="str">
        <f>IF(Z34&lt;=20%,'[13]Tabla probabilidad'!$B$5,IF(Z34&lt;=40%,'[13]Tabla probabilidad'!$B$6,IF(Z34&lt;=60%,'[13]Tabla probabilidad'!$B$7,IF(Z34&lt;=80%,'[13]Tabla probabilidad'!$B$8,IF(Z34&lt;=100%,'[13]Tabla probabilidad'!$B$9)))))</f>
        <v>Muy Baja</v>
      </c>
      <c r="Z34" s="167"/>
      <c r="AA34" s="259"/>
      <c r="AB34" s="259"/>
      <c r="AC34" s="167" t="b">
        <f t="shared" si="1"/>
        <v>0</v>
      </c>
      <c r="AD34" s="167" t="b">
        <f t="shared" si="16"/>
        <v>0</v>
      </c>
      <c r="AE34" s="259"/>
      <c r="AF34" s="259"/>
      <c r="AG34" s="252"/>
      <c r="AH34" s="248"/>
      <c r="AI34" s="248"/>
      <c r="AJ34" s="248"/>
      <c r="AK34" s="248"/>
      <c r="AL34" s="248"/>
      <c r="AM34" s="248"/>
      <c r="AN34" s="248"/>
    </row>
    <row r="35" spans="1:40" ht="90" x14ac:dyDescent="0.25">
      <c r="A35" s="250">
        <v>6</v>
      </c>
      <c r="B35" s="250" t="s">
        <v>634</v>
      </c>
      <c r="C35" s="248" t="s">
        <v>232</v>
      </c>
      <c r="D35" s="254" t="s">
        <v>635</v>
      </c>
      <c r="E35" s="250" t="s">
        <v>624</v>
      </c>
      <c r="F35" s="250" t="s">
        <v>636</v>
      </c>
      <c r="G35" s="248" t="s">
        <v>41</v>
      </c>
      <c r="H35" s="248">
        <v>3</v>
      </c>
      <c r="I35" s="255" t="str">
        <f>IF(H35&lt;=2,'[13]Tabla probabilidad'!$B$5,IF(H35&lt;=24,'[13]Tabla probabilidad'!$B$6,IF(H35&lt;=500,'[13]Tabla probabilidad'!$B$7,IF(H35&lt;=5000,'[13]Tabla probabilidad'!$B$8,IF(H35&gt;5000,'[13]Tabla probabilidad'!$B$9)))))</f>
        <v>Baja</v>
      </c>
      <c r="J35" s="256">
        <f>IF(H35&lt;=2,'[13]Tabla probabilidad'!$D$5,IF(H35&lt;=24,'[13]Tabla probabilidad'!$D$6,IF(H35&lt;=500,'[13]Tabla probabilidad'!$D$7,IF(H35&lt;=5000,'[13]Tabla probabilidad'!$D$8,IF(H35&gt;5000,'[13]Tabla probabilidad'!$D$9)))))</f>
        <v>0.4</v>
      </c>
      <c r="K35" s="248" t="s">
        <v>227</v>
      </c>
      <c r="L35" s="248" t="str">
        <f t="shared" ref="L35" si="17">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248" t="str">
        <f t="shared" ref="M35" si="18">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248" t="str">
        <f>VLOOKUP((I35&amp;L35),[13]Hoja1!$B$4:$C$28,2,0)</f>
        <v>Bajo</v>
      </c>
      <c r="O35" s="163">
        <v>1</v>
      </c>
      <c r="P35" s="116" t="s">
        <v>637</v>
      </c>
      <c r="Q35" s="163" t="str">
        <f t="shared" ref="Q35:Q36" si="19">IF(R35="Preventivo","Probabilidad",IF(R35="Detectivo","Probabilidad", IF(R35="Correctivo","Impacto")))</f>
        <v>Probabilidad</v>
      </c>
      <c r="R35" s="163" t="s">
        <v>51</v>
      </c>
      <c r="S35" s="163" t="s">
        <v>56</v>
      </c>
      <c r="T35" s="167">
        <f>VLOOKUP(R35&amp;S35,[13]Hoja1!$Q$4:$R$9,2,0)</f>
        <v>0.45</v>
      </c>
      <c r="U35" s="163" t="s">
        <v>59</v>
      </c>
      <c r="V35" s="163" t="s">
        <v>61</v>
      </c>
      <c r="W35" s="163" t="s">
        <v>65</v>
      </c>
      <c r="Z35" s="167">
        <f t="shared" si="15"/>
        <v>0.11</v>
      </c>
      <c r="AA35" s="257" t="str">
        <f>IF(AB35&lt;=20%,'[13]Tabla probabilidad'!$B$5,IF(AB35&lt;=40%,'[13]Tabla probabilidad'!$B$6,IF(AB35&lt;=60%,'[13]Tabla probabilidad'!$B$7,IF(AB35&lt;=80%,'[13]Tabla probabilidad'!$B$8,IF(AB35&lt;=100%,'[13]Tabla probabilidad'!$B$9)))))</f>
        <v>Muy Baja</v>
      </c>
      <c r="AB35" s="257">
        <f>AVERAGE(Z35:Z39)</f>
        <v>0.11</v>
      </c>
      <c r="AC35" s="167" t="str">
        <f t="shared" si="1"/>
        <v>Leve</v>
      </c>
      <c r="AD35" s="167">
        <f>IF(Q35="Probabilidad",(($M$30-0)),IF(Q35="Impacto",($M$30-($M$30*T35))))</f>
        <v>0.2</v>
      </c>
      <c r="AE35" s="257" t="str">
        <f>IF(AF35&lt;=20%,"Leve",IF(AF35&lt;=40%,"Menor",IF(AF35&lt;=60%,"Moderado",IF(AF35&lt;=80%,"Mayor",IF(AF35&lt;=100%,"Catastrófico")))))</f>
        <v>Leve</v>
      </c>
      <c r="AF35" s="257">
        <f>AVERAGE(AD35:AD39)</f>
        <v>0.2</v>
      </c>
      <c r="AG35" s="250" t="str">
        <f>VLOOKUP(AA35&amp;AE35,[13]Hoja1!$B$4:$C$28,2,0)</f>
        <v>Bajo</v>
      </c>
      <c r="AH35" s="248" t="s">
        <v>206</v>
      </c>
      <c r="AI35" s="248"/>
      <c r="AJ35" s="248"/>
      <c r="AK35" s="248"/>
      <c r="AL35" s="248"/>
      <c r="AM35" s="248"/>
      <c r="AN35" s="248"/>
    </row>
    <row r="36" spans="1:40" ht="25.5" customHeight="1" x14ac:dyDescent="0.25">
      <c r="A36" s="251"/>
      <c r="B36" s="251"/>
      <c r="C36" s="248"/>
      <c r="D36" s="254"/>
      <c r="E36" s="251"/>
      <c r="F36" s="251"/>
      <c r="G36" s="248"/>
      <c r="H36" s="248"/>
      <c r="I36" s="255"/>
      <c r="J36" s="256"/>
      <c r="K36" s="248"/>
      <c r="L36" s="249"/>
      <c r="M36" s="249"/>
      <c r="N36" s="248"/>
      <c r="O36" s="163">
        <v>2</v>
      </c>
      <c r="P36" s="157" t="s">
        <v>638</v>
      </c>
      <c r="Q36" s="163" t="str">
        <f t="shared" si="19"/>
        <v>Probabilidad</v>
      </c>
      <c r="R36" s="163" t="s">
        <v>51</v>
      </c>
      <c r="S36" s="163" t="s">
        <v>56</v>
      </c>
      <c r="T36" s="167">
        <f>VLOOKUP(R36&amp;S36,[13]Hoja1!$Q$4:$R$9,2,0)</f>
        <v>0.45</v>
      </c>
      <c r="U36" s="163" t="s">
        <v>58</v>
      </c>
      <c r="V36" s="163" t="s">
        <v>61</v>
      </c>
      <c r="W36" s="163" t="s">
        <v>64</v>
      </c>
      <c r="Z36" s="167">
        <f t="shared" si="15"/>
        <v>0.11</v>
      </c>
      <c r="AA36" s="258"/>
      <c r="AB36" s="258"/>
      <c r="AC36" s="167" t="str">
        <f t="shared" si="1"/>
        <v>Leve</v>
      </c>
      <c r="AD36" s="167">
        <f t="shared" ref="AD36:AD39" si="20">IF(Q36="Probabilidad",(($M$30-0)),IF(Q36="Impacto",($M$30-($M$30*T36))))</f>
        <v>0.2</v>
      </c>
      <c r="AE36" s="258"/>
      <c r="AF36" s="258"/>
      <c r="AG36" s="251"/>
      <c r="AH36" s="248"/>
      <c r="AI36" s="248"/>
      <c r="AJ36" s="248"/>
      <c r="AK36" s="248"/>
      <c r="AL36" s="248"/>
      <c r="AM36" s="248"/>
      <c r="AN36" s="248"/>
    </row>
    <row r="37" spans="1:40" ht="29.25" customHeight="1" x14ac:dyDescent="0.25">
      <c r="A37" s="251"/>
      <c r="B37" s="251"/>
      <c r="C37" s="248"/>
      <c r="D37" s="254"/>
      <c r="E37" s="251"/>
      <c r="F37" s="251"/>
      <c r="G37" s="248"/>
      <c r="H37" s="248"/>
      <c r="I37" s="255"/>
      <c r="J37" s="256"/>
      <c r="K37" s="248"/>
      <c r="L37" s="249"/>
      <c r="M37" s="249"/>
      <c r="N37" s="248"/>
      <c r="O37" s="163"/>
      <c r="P37" s="148"/>
      <c r="Q37" s="148"/>
      <c r="R37" s="148"/>
      <c r="S37" s="148"/>
      <c r="T37" s="148"/>
      <c r="U37" s="148"/>
      <c r="V37" s="148"/>
      <c r="W37" s="148"/>
      <c r="Z37" s="167"/>
      <c r="AA37" s="258"/>
      <c r="AB37" s="258"/>
      <c r="AC37" s="167" t="b">
        <f t="shared" si="1"/>
        <v>0</v>
      </c>
      <c r="AD37" s="167" t="b">
        <f t="shared" si="20"/>
        <v>0</v>
      </c>
      <c r="AE37" s="258"/>
      <c r="AF37" s="258"/>
      <c r="AG37" s="251"/>
      <c r="AH37" s="248"/>
      <c r="AI37" s="248"/>
      <c r="AJ37" s="248"/>
      <c r="AK37" s="248"/>
      <c r="AL37" s="248"/>
      <c r="AM37" s="248"/>
      <c r="AN37" s="248"/>
    </row>
    <row r="38" spans="1:40" ht="30.75" customHeight="1" x14ac:dyDescent="0.25">
      <c r="A38" s="251"/>
      <c r="B38" s="251"/>
      <c r="C38" s="248"/>
      <c r="D38" s="254"/>
      <c r="E38" s="251"/>
      <c r="F38" s="251"/>
      <c r="G38" s="248"/>
      <c r="H38" s="248"/>
      <c r="I38" s="255"/>
      <c r="J38" s="256"/>
      <c r="K38" s="248"/>
      <c r="L38" s="249"/>
      <c r="M38" s="249"/>
      <c r="N38" s="248"/>
      <c r="O38" s="163"/>
      <c r="P38" s="148"/>
      <c r="Q38" s="148"/>
      <c r="R38" s="148"/>
      <c r="S38" s="148"/>
      <c r="T38" s="148"/>
      <c r="U38" s="148"/>
      <c r="V38" s="148"/>
      <c r="W38" s="148"/>
      <c r="Z38" s="167"/>
      <c r="AA38" s="258"/>
      <c r="AB38" s="258"/>
      <c r="AC38" s="167" t="b">
        <f t="shared" si="1"/>
        <v>0</v>
      </c>
      <c r="AD38" s="167" t="b">
        <f t="shared" si="20"/>
        <v>0</v>
      </c>
      <c r="AE38" s="258"/>
      <c r="AF38" s="258"/>
      <c r="AG38" s="251"/>
      <c r="AH38" s="248"/>
      <c r="AI38" s="248"/>
      <c r="AJ38" s="248"/>
      <c r="AK38" s="248"/>
      <c r="AL38" s="248"/>
      <c r="AM38" s="248"/>
      <c r="AN38" s="248"/>
    </row>
    <row r="39" spans="1:40" ht="42.75" customHeight="1" x14ac:dyDescent="0.25">
      <c r="A39" s="252"/>
      <c r="B39" s="252"/>
      <c r="C39" s="248"/>
      <c r="D39" s="254"/>
      <c r="E39" s="252"/>
      <c r="F39" s="252"/>
      <c r="G39" s="248"/>
      <c r="H39" s="248"/>
      <c r="I39" s="255"/>
      <c r="J39" s="256"/>
      <c r="K39" s="248"/>
      <c r="L39" s="249"/>
      <c r="M39" s="249"/>
      <c r="N39" s="248"/>
      <c r="O39" s="165"/>
      <c r="P39" s="148"/>
      <c r="Q39" s="148"/>
      <c r="R39" s="148"/>
      <c r="S39" s="148"/>
      <c r="T39" s="148"/>
      <c r="U39" s="148"/>
      <c r="V39" s="148"/>
      <c r="W39" s="148"/>
      <c r="Z39" s="167"/>
      <c r="AA39" s="259"/>
      <c r="AB39" s="259"/>
      <c r="AC39" s="167" t="b">
        <f t="shared" si="1"/>
        <v>0</v>
      </c>
      <c r="AD39" s="167" t="b">
        <f t="shared" si="20"/>
        <v>0</v>
      </c>
      <c r="AE39" s="259"/>
      <c r="AF39" s="259"/>
      <c r="AG39" s="252"/>
      <c r="AH39" s="248"/>
      <c r="AI39" s="248"/>
      <c r="AJ39" s="248"/>
      <c r="AK39" s="248"/>
      <c r="AL39" s="248"/>
      <c r="AM39" s="248"/>
      <c r="AN39" s="248"/>
    </row>
    <row r="40" spans="1:40" ht="90" x14ac:dyDescent="0.25">
      <c r="A40" s="250">
        <v>7</v>
      </c>
      <c r="B40" s="250" t="s">
        <v>639</v>
      </c>
      <c r="C40" s="248" t="s">
        <v>232</v>
      </c>
      <c r="D40" s="254" t="s">
        <v>640</v>
      </c>
      <c r="E40" s="250" t="s">
        <v>624</v>
      </c>
      <c r="F40" s="250" t="s">
        <v>641</v>
      </c>
      <c r="G40" s="248" t="s">
        <v>41</v>
      </c>
      <c r="H40" s="248">
        <v>0</v>
      </c>
      <c r="I40" s="255" t="str">
        <f>IF(H40&lt;=2,'[13]Tabla probabilidad'!$B$5,IF(H40&lt;=24,'[13]Tabla probabilidad'!$B$6,IF(H40&lt;=500,'[13]Tabla probabilidad'!$B$7,IF(H40&lt;=5000,'[13]Tabla probabilidad'!$B$8,IF(H40&gt;5000,'[13]Tabla probabilidad'!$B$9)))))</f>
        <v>Muy Baja</v>
      </c>
      <c r="J40" s="256">
        <f>IF(H40&lt;=2,'[13]Tabla probabilidad'!$D$5,IF(H40&lt;=24,'[13]Tabla probabilidad'!$D$6,IF(H40&lt;=500,'[13]Tabla probabilidad'!$D$7,IF(H40&lt;=5000,'[13]Tabla probabilidad'!$D$8,IF(H40&gt;5000,'[13]Tabla probabilidad'!$D$9)))))</f>
        <v>0.2</v>
      </c>
      <c r="K40" s="248" t="s">
        <v>227</v>
      </c>
      <c r="L40" s="248" t="str">
        <f t="shared" ref="L40" si="21">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Leve</v>
      </c>
      <c r="M40" s="248" t="str">
        <f t="shared" ref="M40" si="22">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20%</v>
      </c>
      <c r="N40" s="248" t="str">
        <f>VLOOKUP((I40&amp;L40),[13]Hoja1!$B$4:$C$28,2,0)</f>
        <v>Bajo</v>
      </c>
      <c r="O40" s="163">
        <v>1</v>
      </c>
      <c r="P40" s="116" t="s">
        <v>637</v>
      </c>
      <c r="Q40" s="163" t="str">
        <f t="shared" ref="Q40" si="23">IF(R40="Preventivo","Probabilidad",IF(R40="Detectivo","Probabilidad", IF(R40="Correctivo","Impacto")))</f>
        <v>Probabilidad</v>
      </c>
      <c r="R40" s="163" t="s">
        <v>51</v>
      </c>
      <c r="S40" s="163" t="s">
        <v>56</v>
      </c>
      <c r="T40" s="167">
        <f>VLOOKUP(R40&amp;S40,[13]Hoja1!$Q$4:$R$9,2,0)</f>
        <v>0.45</v>
      </c>
      <c r="U40" s="163" t="s">
        <v>58</v>
      </c>
      <c r="V40" s="163" t="s">
        <v>61</v>
      </c>
      <c r="W40" s="163" t="s">
        <v>64</v>
      </c>
      <c r="X40" s="148"/>
      <c r="Y40" s="148"/>
      <c r="Z40" s="167">
        <f t="shared" si="15"/>
        <v>0.11</v>
      </c>
      <c r="AA40" s="257" t="str">
        <f>IF(AB40&lt;=20%,'[13]Tabla probabilidad'!$B$5,IF(AB40&lt;=40%,'[13]Tabla probabilidad'!$B$6,IF(AB40&lt;=60%,'[13]Tabla probabilidad'!$B$7,IF(AB40&lt;=80%,'[13]Tabla probabilidad'!$B$8,IF(AB40&lt;=100%,'[13]Tabla probabilidad'!$B$9)))))</f>
        <v>Muy Baja</v>
      </c>
      <c r="AB40" s="257">
        <f>AVERAGE(Z40:Z44)</f>
        <v>0.11</v>
      </c>
      <c r="AC40" s="167" t="str">
        <f t="shared" si="1"/>
        <v>Leve</v>
      </c>
      <c r="AD40" s="167">
        <f>IF(Q40="Probabilidad",(($M$30-0)),IF(Q40="Impacto",($M$30-($M$30*T40))))</f>
        <v>0.2</v>
      </c>
      <c r="AE40" s="257" t="str">
        <f>IF(AF40&lt;=20%,"Leve",IF(AF40&lt;=40%,"Menor",IF(AF40&lt;=60%,"Moderado",IF(AF40&lt;=80%,"Mayor",IF(AF40&lt;=100%,"Catastrófico")))))</f>
        <v>Leve</v>
      </c>
      <c r="AF40" s="257">
        <f>AVERAGE(AD40:AD44)</f>
        <v>0.2</v>
      </c>
      <c r="AG40" s="250" t="str">
        <f>VLOOKUP(AA40&amp;AE40,[13]Hoja1!$B$4:$C$28,2,0)</f>
        <v>Bajo</v>
      </c>
      <c r="AH40" s="248" t="s">
        <v>206</v>
      </c>
      <c r="AI40" s="248"/>
      <c r="AJ40" s="248"/>
      <c r="AK40" s="248"/>
      <c r="AL40" s="248"/>
      <c r="AM40" s="248"/>
      <c r="AN40" s="248"/>
    </row>
    <row r="41" spans="1:40" x14ac:dyDescent="0.25">
      <c r="A41" s="251"/>
      <c r="B41" s="251"/>
      <c r="C41" s="248"/>
      <c r="D41" s="254"/>
      <c r="E41" s="251"/>
      <c r="F41" s="251"/>
      <c r="G41" s="248"/>
      <c r="H41" s="248"/>
      <c r="I41" s="255"/>
      <c r="J41" s="256"/>
      <c r="K41" s="248"/>
      <c r="L41" s="249"/>
      <c r="M41" s="249"/>
      <c r="N41" s="248"/>
      <c r="O41" s="148"/>
      <c r="P41" s="148"/>
      <c r="Q41" s="163"/>
      <c r="R41" s="163"/>
      <c r="S41" s="163"/>
      <c r="T41" s="167"/>
      <c r="U41" s="163"/>
      <c r="V41" s="163"/>
      <c r="W41" s="163"/>
      <c r="X41" s="148"/>
      <c r="Y41" s="148"/>
      <c r="Z41" s="167"/>
      <c r="AA41" s="258"/>
      <c r="AB41" s="258"/>
      <c r="AC41" s="167" t="b">
        <f t="shared" si="1"/>
        <v>0</v>
      </c>
      <c r="AD41" s="167" t="b">
        <f t="shared" ref="AD41:AD44" si="24">IF(Q41="Probabilidad",(($M$30-0)),IF(Q41="Impacto",($M$30-($M$30*T41))))</f>
        <v>0</v>
      </c>
      <c r="AE41" s="258"/>
      <c r="AF41" s="258"/>
      <c r="AG41" s="251"/>
      <c r="AH41" s="248"/>
      <c r="AI41" s="248"/>
      <c r="AJ41" s="248"/>
      <c r="AK41" s="248"/>
      <c r="AL41" s="248"/>
      <c r="AM41" s="248"/>
      <c r="AN41" s="248"/>
    </row>
    <row r="42" spans="1:40" x14ac:dyDescent="0.25">
      <c r="A42" s="251"/>
      <c r="B42" s="251"/>
      <c r="C42" s="248"/>
      <c r="D42" s="254"/>
      <c r="E42" s="251"/>
      <c r="F42" s="251"/>
      <c r="G42" s="248"/>
      <c r="H42" s="248"/>
      <c r="I42" s="255"/>
      <c r="J42" s="256"/>
      <c r="K42" s="248"/>
      <c r="L42" s="249"/>
      <c r="M42" s="249"/>
      <c r="N42" s="248"/>
      <c r="O42" s="148"/>
      <c r="P42" s="148"/>
      <c r="Q42" s="148"/>
      <c r="R42" s="148"/>
      <c r="S42" s="148"/>
      <c r="T42" s="148"/>
      <c r="U42" s="148"/>
      <c r="V42" s="148"/>
      <c r="W42" s="148"/>
      <c r="X42" s="148"/>
      <c r="Y42" s="148"/>
      <c r="Z42" s="167"/>
      <c r="AA42" s="258"/>
      <c r="AB42" s="258"/>
      <c r="AC42" s="167" t="b">
        <f t="shared" si="1"/>
        <v>0</v>
      </c>
      <c r="AD42" s="167" t="b">
        <f t="shared" si="24"/>
        <v>0</v>
      </c>
      <c r="AE42" s="258"/>
      <c r="AF42" s="258"/>
      <c r="AG42" s="251"/>
      <c r="AH42" s="248"/>
      <c r="AI42" s="248"/>
      <c r="AJ42" s="248"/>
      <c r="AK42" s="248"/>
      <c r="AL42" s="248"/>
      <c r="AM42" s="248"/>
      <c r="AN42" s="248"/>
    </row>
    <row r="43" spans="1:40" ht="36.75" customHeight="1" x14ac:dyDescent="0.25">
      <c r="A43" s="251"/>
      <c r="B43" s="251"/>
      <c r="C43" s="248"/>
      <c r="D43" s="254"/>
      <c r="E43" s="251"/>
      <c r="F43" s="251"/>
      <c r="G43" s="248"/>
      <c r="H43" s="248"/>
      <c r="I43" s="255"/>
      <c r="J43" s="256"/>
      <c r="K43" s="248"/>
      <c r="L43" s="249"/>
      <c r="M43" s="249"/>
      <c r="N43" s="248"/>
      <c r="O43" s="148"/>
      <c r="P43" s="148"/>
      <c r="Q43" s="148"/>
      <c r="R43" s="148"/>
      <c r="S43" s="148"/>
      <c r="T43" s="148"/>
      <c r="U43" s="148"/>
      <c r="V43" s="148"/>
      <c r="W43" s="148"/>
      <c r="X43" s="148"/>
      <c r="Y43" s="148"/>
      <c r="Z43" s="167"/>
      <c r="AA43" s="258"/>
      <c r="AB43" s="258"/>
      <c r="AC43" s="167" t="b">
        <f t="shared" si="1"/>
        <v>0</v>
      </c>
      <c r="AD43" s="167" t="b">
        <f t="shared" si="24"/>
        <v>0</v>
      </c>
      <c r="AE43" s="258"/>
      <c r="AF43" s="258"/>
      <c r="AG43" s="251"/>
      <c r="AH43" s="248"/>
      <c r="AI43" s="248"/>
      <c r="AJ43" s="248"/>
      <c r="AK43" s="248"/>
      <c r="AL43" s="248"/>
      <c r="AM43" s="248"/>
      <c r="AN43" s="248"/>
    </row>
    <row r="44" spans="1:40" x14ac:dyDescent="0.25">
      <c r="A44" s="252"/>
      <c r="B44" s="252"/>
      <c r="C44" s="248"/>
      <c r="D44" s="254"/>
      <c r="E44" s="252"/>
      <c r="F44" s="252"/>
      <c r="G44" s="248"/>
      <c r="H44" s="248"/>
      <c r="I44" s="255"/>
      <c r="J44" s="256"/>
      <c r="K44" s="248"/>
      <c r="L44" s="249"/>
      <c r="M44" s="249"/>
      <c r="N44" s="248"/>
      <c r="O44" s="148"/>
      <c r="P44" s="148"/>
      <c r="Q44" s="148"/>
      <c r="R44" s="148"/>
      <c r="S44" s="148"/>
      <c r="T44" s="148"/>
      <c r="U44" s="148"/>
      <c r="V44" s="148"/>
      <c r="W44" s="148"/>
      <c r="X44" s="148"/>
      <c r="Y44" s="148"/>
      <c r="Z44" s="167"/>
      <c r="AA44" s="259"/>
      <c r="AB44" s="259"/>
      <c r="AC44" s="167" t="b">
        <f t="shared" si="1"/>
        <v>0</v>
      </c>
      <c r="AD44" s="167" t="b">
        <f t="shared" si="24"/>
        <v>0</v>
      </c>
      <c r="AE44" s="259"/>
      <c r="AF44" s="259"/>
      <c r="AG44" s="252"/>
      <c r="AH44" s="248"/>
      <c r="AI44" s="248"/>
      <c r="AJ44" s="248"/>
      <c r="AK44" s="248"/>
      <c r="AL44" s="248"/>
      <c r="AM44" s="248"/>
      <c r="AN44" s="248"/>
    </row>
    <row r="45" spans="1:40" ht="75" x14ac:dyDescent="0.25">
      <c r="A45" s="250">
        <v>8</v>
      </c>
      <c r="B45" s="250" t="s">
        <v>642</v>
      </c>
      <c r="C45" s="248" t="s">
        <v>232</v>
      </c>
      <c r="D45" s="254" t="s">
        <v>643</v>
      </c>
      <c r="E45" s="250" t="s">
        <v>644</v>
      </c>
      <c r="F45" s="250" t="s">
        <v>645</v>
      </c>
      <c r="G45" s="248" t="s">
        <v>41</v>
      </c>
      <c r="H45" s="248">
        <v>0</v>
      </c>
      <c r="I45" s="255" t="str">
        <f>IF(H45&lt;=2,'[13]Tabla probabilidad'!$B$5,IF(H45&lt;=24,'[13]Tabla probabilidad'!$B$6,IF(H45&lt;=500,'[13]Tabla probabilidad'!$B$7,IF(H45&lt;=5000,'[13]Tabla probabilidad'!$B$8,IF(H45&gt;5000,'[13]Tabla probabilidad'!$B$9)))))</f>
        <v>Muy Baja</v>
      </c>
      <c r="J45" s="256">
        <f>IF(H45&lt;=2,'[13]Tabla probabilidad'!$D$5,IF(H45&lt;=24,'[13]Tabla probabilidad'!$D$6,IF(H45&lt;=500,'[13]Tabla probabilidad'!$D$7,IF(H45&lt;=5000,'[13]Tabla probabilidad'!$D$8,IF(H45&gt;5000,'[13]Tabla probabilidad'!$D$9)))))</f>
        <v>0.2</v>
      </c>
      <c r="K45" s="248" t="s">
        <v>227</v>
      </c>
      <c r="L45" s="248" t="str">
        <f t="shared" ref="L45" si="25">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Leve</v>
      </c>
      <c r="M45" s="248" t="str">
        <f t="shared" ref="M45" si="26">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20%</v>
      </c>
      <c r="N45" s="248" t="str">
        <f>VLOOKUP((I45&amp;L45),[13]Hoja1!$B$4:$C$28,2,0)</f>
        <v>Bajo</v>
      </c>
      <c r="O45" s="163">
        <v>1</v>
      </c>
      <c r="P45" s="116" t="s">
        <v>646</v>
      </c>
      <c r="Q45" s="163" t="str">
        <f t="shared" ref="Q45:Q46" si="27">IF(R45="Preventivo","Probabilidad",IF(R45="Detectivo","Probabilidad", IF(R45="Correctivo","Impacto")))</f>
        <v>Probabilidad</v>
      </c>
      <c r="R45" s="163" t="s">
        <v>51</v>
      </c>
      <c r="S45" s="163" t="s">
        <v>56</v>
      </c>
      <c r="T45" s="167">
        <f>VLOOKUP(R45&amp;S45,[13]Hoja1!$Q$4:$R$9,2,0)</f>
        <v>0.45</v>
      </c>
      <c r="U45" s="163" t="s">
        <v>58</v>
      </c>
      <c r="V45" s="163" t="s">
        <v>61</v>
      </c>
      <c r="W45" s="163" t="s">
        <v>64</v>
      </c>
      <c r="X45" s="148"/>
      <c r="Y45" s="148"/>
      <c r="Z45" s="167">
        <f t="shared" si="15"/>
        <v>0.11</v>
      </c>
      <c r="AA45" s="257" t="str">
        <f>IF(AB45&lt;=20%,'[13]Tabla probabilidad'!$B$5,IF(AB45&lt;=40%,'[13]Tabla probabilidad'!$B$6,IF(AB45&lt;=60%,'[13]Tabla probabilidad'!$B$7,IF(AB45&lt;=80%,'[13]Tabla probabilidad'!$B$8,IF(AB45&lt;=100%,'[13]Tabla probabilidad'!$B$9)))))</f>
        <v>Muy Baja</v>
      </c>
      <c r="AB45" s="257">
        <f>AVERAGE(Z45:Z49)</f>
        <v>0.11</v>
      </c>
      <c r="AC45" s="167" t="str">
        <f t="shared" si="1"/>
        <v>Leve</v>
      </c>
      <c r="AD45" s="167">
        <f>IF(Q45="Probabilidad",(($M$30-0)),IF(Q45="Impacto",($M$30-($M$30*T45))))</f>
        <v>0.2</v>
      </c>
      <c r="AE45" s="257" t="str">
        <f>IF(AF45&lt;=20%,"Leve",IF(AF45&lt;=40%,"Menor",IF(AF45&lt;=60%,"Moderado",IF(AF45&lt;=80%,"Mayor",IF(AF45&lt;=100%,"Catastrófico")))))</f>
        <v>Leve</v>
      </c>
      <c r="AF45" s="257">
        <f>AVERAGE(AD45:AD49)</f>
        <v>0.2</v>
      </c>
      <c r="AG45" s="250" t="str">
        <f>VLOOKUP(AA45&amp;AE45,[13]Hoja1!$B$4:$C$28,2,0)</f>
        <v>Bajo</v>
      </c>
      <c r="AH45" s="248" t="s">
        <v>206</v>
      </c>
      <c r="AI45" s="248"/>
      <c r="AJ45" s="248"/>
      <c r="AK45" s="248"/>
      <c r="AL45" s="248"/>
      <c r="AM45" s="248"/>
      <c r="AN45" s="248"/>
    </row>
    <row r="46" spans="1:40" ht="29.25" customHeight="1" x14ac:dyDescent="0.25">
      <c r="A46" s="251"/>
      <c r="B46" s="251"/>
      <c r="C46" s="248"/>
      <c r="D46" s="254"/>
      <c r="E46" s="251"/>
      <c r="F46" s="251"/>
      <c r="G46" s="248"/>
      <c r="H46" s="248"/>
      <c r="I46" s="255"/>
      <c r="J46" s="256"/>
      <c r="K46" s="248"/>
      <c r="L46" s="249"/>
      <c r="M46" s="249"/>
      <c r="N46" s="248"/>
      <c r="O46" s="164">
        <v>2</v>
      </c>
      <c r="P46" s="148" t="s">
        <v>647</v>
      </c>
      <c r="Q46" s="163" t="str">
        <f t="shared" si="27"/>
        <v>Probabilidad</v>
      </c>
      <c r="R46" s="163" t="s">
        <v>51</v>
      </c>
      <c r="S46" s="163" t="s">
        <v>56</v>
      </c>
      <c r="T46" s="167">
        <f>VLOOKUP(R46&amp;S46,[13]Hoja1!$Q$4:$R$9,2,0)</f>
        <v>0.45</v>
      </c>
      <c r="U46" s="163" t="s">
        <v>58</v>
      </c>
      <c r="V46" s="163" t="s">
        <v>61</v>
      </c>
      <c r="W46" s="163" t="s">
        <v>64</v>
      </c>
      <c r="X46" s="148"/>
      <c r="Y46" s="148"/>
      <c r="Z46" s="167">
        <f t="shared" si="15"/>
        <v>0.11</v>
      </c>
      <c r="AA46" s="258"/>
      <c r="AB46" s="258"/>
      <c r="AC46" s="167" t="str">
        <f t="shared" si="1"/>
        <v>Leve</v>
      </c>
      <c r="AD46" s="167">
        <f t="shared" ref="AD46:AD49" si="28">IF(Q46="Probabilidad",(($M$30-0)),IF(Q46="Impacto",($M$30-($M$30*T46))))</f>
        <v>0.2</v>
      </c>
      <c r="AE46" s="258"/>
      <c r="AF46" s="258"/>
      <c r="AG46" s="251"/>
      <c r="AH46" s="248"/>
      <c r="AI46" s="248"/>
      <c r="AJ46" s="248"/>
      <c r="AK46" s="248"/>
      <c r="AL46" s="248"/>
      <c r="AM46" s="248"/>
      <c r="AN46" s="248"/>
    </row>
    <row r="47" spans="1:40" ht="28.5" customHeight="1" x14ac:dyDescent="0.25">
      <c r="A47" s="251"/>
      <c r="B47" s="251"/>
      <c r="C47" s="248"/>
      <c r="D47" s="254"/>
      <c r="E47" s="251"/>
      <c r="F47" s="251"/>
      <c r="G47" s="248"/>
      <c r="H47" s="248"/>
      <c r="I47" s="255"/>
      <c r="J47" s="256"/>
      <c r="K47" s="248"/>
      <c r="L47" s="249"/>
      <c r="M47" s="249"/>
      <c r="N47" s="248"/>
      <c r="O47" s="148"/>
      <c r="P47" s="148"/>
      <c r="Q47" s="148"/>
      <c r="R47" s="148"/>
      <c r="S47" s="148"/>
      <c r="T47" s="148"/>
      <c r="U47" s="148"/>
      <c r="V47" s="148"/>
      <c r="W47" s="148"/>
      <c r="X47" s="148"/>
      <c r="Y47" s="148"/>
      <c r="Z47" s="167"/>
      <c r="AA47" s="258"/>
      <c r="AB47" s="258"/>
      <c r="AC47" s="167" t="b">
        <f t="shared" si="1"/>
        <v>0</v>
      </c>
      <c r="AD47" s="167" t="b">
        <f t="shared" si="28"/>
        <v>0</v>
      </c>
      <c r="AE47" s="258"/>
      <c r="AF47" s="258"/>
      <c r="AG47" s="251"/>
      <c r="AH47" s="248"/>
      <c r="AI47" s="248"/>
      <c r="AJ47" s="248"/>
      <c r="AK47" s="248"/>
      <c r="AL47" s="248"/>
      <c r="AM47" s="248"/>
      <c r="AN47" s="248"/>
    </row>
    <row r="48" spans="1:40" ht="39" customHeight="1" x14ac:dyDescent="0.25">
      <c r="A48" s="251"/>
      <c r="B48" s="251"/>
      <c r="C48" s="248"/>
      <c r="D48" s="254"/>
      <c r="E48" s="251"/>
      <c r="F48" s="251"/>
      <c r="G48" s="248"/>
      <c r="H48" s="248"/>
      <c r="I48" s="255"/>
      <c r="J48" s="256"/>
      <c r="K48" s="248"/>
      <c r="L48" s="249"/>
      <c r="M48" s="249"/>
      <c r="N48" s="248"/>
      <c r="O48" s="148"/>
      <c r="P48" s="148"/>
      <c r="Q48" s="148"/>
      <c r="R48" s="148"/>
      <c r="S48" s="148"/>
      <c r="T48" s="148"/>
      <c r="U48" s="148"/>
      <c r="V48" s="148"/>
      <c r="W48" s="148"/>
      <c r="X48" s="148"/>
      <c r="Y48" s="148"/>
      <c r="Z48" s="167"/>
      <c r="AA48" s="258"/>
      <c r="AB48" s="258"/>
      <c r="AC48" s="167" t="b">
        <f t="shared" si="1"/>
        <v>0</v>
      </c>
      <c r="AD48" s="167" t="b">
        <f t="shared" si="28"/>
        <v>0</v>
      </c>
      <c r="AE48" s="258"/>
      <c r="AF48" s="258"/>
      <c r="AG48" s="251"/>
      <c r="AH48" s="248"/>
      <c r="AI48" s="248"/>
      <c r="AJ48" s="248"/>
      <c r="AK48" s="248"/>
      <c r="AL48" s="248"/>
      <c r="AM48" s="248"/>
      <c r="AN48" s="248"/>
    </row>
    <row r="49" spans="1:40" ht="46.5" customHeight="1" x14ac:dyDescent="0.25">
      <c r="A49" s="252"/>
      <c r="B49" s="252"/>
      <c r="C49" s="248"/>
      <c r="D49" s="254"/>
      <c r="E49" s="252"/>
      <c r="F49" s="252"/>
      <c r="G49" s="248"/>
      <c r="H49" s="248"/>
      <c r="I49" s="255"/>
      <c r="J49" s="256"/>
      <c r="K49" s="248"/>
      <c r="L49" s="249"/>
      <c r="M49" s="249"/>
      <c r="N49" s="248"/>
      <c r="O49" s="148"/>
      <c r="P49" s="148"/>
      <c r="Q49" s="148"/>
      <c r="R49" s="148"/>
      <c r="S49" s="148"/>
      <c r="T49" s="148"/>
      <c r="U49" s="148"/>
      <c r="V49" s="148"/>
      <c r="W49" s="148"/>
      <c r="X49" s="148"/>
      <c r="Y49" s="148"/>
      <c r="Z49" s="167"/>
      <c r="AA49" s="259"/>
      <c r="AB49" s="259"/>
      <c r="AC49" s="167" t="b">
        <f t="shared" si="1"/>
        <v>0</v>
      </c>
      <c r="AD49" s="167" t="b">
        <f t="shared" si="28"/>
        <v>0</v>
      </c>
      <c r="AE49" s="259"/>
      <c r="AF49" s="259"/>
      <c r="AG49" s="252"/>
      <c r="AH49" s="248"/>
      <c r="AI49" s="248"/>
      <c r="AJ49" s="248"/>
      <c r="AK49" s="248"/>
      <c r="AL49" s="248"/>
      <c r="AM49" s="248"/>
      <c r="AN49" s="248"/>
    </row>
    <row r="50" spans="1:40" ht="30" x14ac:dyDescent="0.25">
      <c r="A50" s="248">
        <v>9</v>
      </c>
      <c r="B50" s="250" t="s">
        <v>648</v>
      </c>
      <c r="C50" s="248" t="s">
        <v>210</v>
      </c>
      <c r="D50" s="254" t="s">
        <v>649</v>
      </c>
      <c r="E50" s="250" t="s">
        <v>650</v>
      </c>
      <c r="F50" s="250" t="s">
        <v>651</v>
      </c>
      <c r="G50" s="248" t="s">
        <v>41</v>
      </c>
      <c r="H50" s="248">
        <v>0</v>
      </c>
      <c r="I50" s="255" t="str">
        <f>IF(H50&lt;=2,'[13]Tabla probabilidad'!$B$5,IF(H50&lt;=24,'[13]Tabla probabilidad'!$B$6,IF(H50&lt;=500,'[13]Tabla probabilidad'!$B$7,IF(H50&lt;=5000,'[13]Tabla probabilidad'!$B$8,IF(H50&gt;5000,'[13]Tabla probabilidad'!$B$9)))))</f>
        <v>Muy Baja</v>
      </c>
      <c r="J50" s="256">
        <f>IF(H50&lt;=2,'[13]Tabla probabilidad'!$D$5,IF(H50&lt;=24,'[13]Tabla probabilidad'!$D$6,IF(H50&lt;=500,'[13]Tabla probabilidad'!$D$7,IF(H50&lt;=5000,'[13]Tabla probabilidad'!$D$8,IF(H50&gt;5000,'[13]Tabla probabilidad'!$D$9)))))</f>
        <v>0.2</v>
      </c>
      <c r="K50" s="248" t="s">
        <v>227</v>
      </c>
      <c r="L50" s="248" t="str">
        <f t="shared" ref="L50" si="29">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Leve</v>
      </c>
      <c r="M50" s="248" t="str">
        <f t="shared" ref="M50" si="30">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20%</v>
      </c>
      <c r="N50" s="248" t="str">
        <f>VLOOKUP((I50&amp;L50),[13]Hoja1!$B$4:$C$28,2,0)</f>
        <v>Bajo</v>
      </c>
      <c r="O50" s="163">
        <v>1</v>
      </c>
      <c r="P50" s="116" t="s">
        <v>652</v>
      </c>
      <c r="Q50" s="163" t="str">
        <f t="shared" ref="Q50:Q51" si="31">IF(R50="Preventivo","Probabilidad",IF(R50="Detectivo","Probabilidad", IF(R50="Correctivo","Impacto")))</f>
        <v>Probabilidad</v>
      </c>
      <c r="R50" s="163" t="s">
        <v>51</v>
      </c>
      <c r="S50" s="163" t="s">
        <v>56</v>
      </c>
      <c r="T50" s="167">
        <f>VLOOKUP(R50&amp;S50,[13]Hoja1!$Q$4:$R$9,2,0)</f>
        <v>0.45</v>
      </c>
      <c r="U50" s="163" t="s">
        <v>58</v>
      </c>
      <c r="V50" s="163" t="s">
        <v>61</v>
      </c>
      <c r="W50" s="163" t="s">
        <v>64</v>
      </c>
      <c r="X50" s="148"/>
      <c r="Y50" s="148"/>
      <c r="Z50" s="167">
        <f t="shared" si="15"/>
        <v>0.11</v>
      </c>
      <c r="AA50" s="257" t="str">
        <f>IF(AB50&lt;=20%,'[13]Tabla probabilidad'!$B$5,IF(AB50&lt;=40%,'[13]Tabla probabilidad'!$B$6,IF(AB50&lt;=60%,'[13]Tabla probabilidad'!$B$7,IF(AB50&lt;=80%,'[13]Tabla probabilidad'!$B$8,IF(AB50&lt;=100%,'[13]Tabla probabilidad'!$B$9)))))</f>
        <v>Muy Baja</v>
      </c>
      <c r="AB50" s="257">
        <f>AVERAGE(Z50:Z54)</f>
        <v>0.11</v>
      </c>
      <c r="AC50" s="167" t="str">
        <f t="shared" si="1"/>
        <v>Leve</v>
      </c>
      <c r="AD50" s="167">
        <f>IF(Q50="Probabilidad",(($M$30-0)),IF(Q50="Impacto",($M$30-($M$30*T50))))</f>
        <v>0.2</v>
      </c>
      <c r="AE50" s="257" t="str">
        <f>IF(AF50&lt;=20%,"Leve",IF(AF50&lt;=40%,"Menor",IF(AF50&lt;=60%,"Moderado",IF(AF50&lt;=80%,"Mayor",IF(AF50&lt;=100%,"Catastrófico")))))</f>
        <v>Leve</v>
      </c>
      <c r="AF50" s="257">
        <f>AVERAGE(AD50:AD54)</f>
        <v>0.2</v>
      </c>
      <c r="AG50" s="250" t="str">
        <f>VLOOKUP(AA50&amp;AE50,[13]Hoja1!$B$4:$C$28,2,0)</f>
        <v>Bajo</v>
      </c>
      <c r="AH50" s="248" t="s">
        <v>206</v>
      </c>
      <c r="AI50" s="248"/>
      <c r="AJ50" s="248"/>
      <c r="AK50" s="248"/>
      <c r="AL50" s="248"/>
      <c r="AM50" s="248"/>
      <c r="AN50" s="248"/>
    </row>
    <row r="51" spans="1:40" ht="45" customHeight="1" x14ac:dyDescent="0.25">
      <c r="A51" s="248"/>
      <c r="B51" s="251"/>
      <c r="C51" s="248"/>
      <c r="D51" s="254"/>
      <c r="E51" s="251"/>
      <c r="F51" s="251"/>
      <c r="G51" s="248"/>
      <c r="H51" s="248"/>
      <c r="I51" s="255"/>
      <c r="J51" s="256"/>
      <c r="K51" s="248"/>
      <c r="L51" s="249"/>
      <c r="M51" s="249"/>
      <c r="N51" s="248"/>
      <c r="O51" s="163">
        <v>2</v>
      </c>
      <c r="P51" s="116" t="s">
        <v>653</v>
      </c>
      <c r="Q51" s="163" t="str">
        <f t="shared" si="31"/>
        <v>Probabilidad</v>
      </c>
      <c r="R51" s="163" t="s">
        <v>51</v>
      </c>
      <c r="S51" s="163" t="s">
        <v>56</v>
      </c>
      <c r="T51" s="167">
        <f>VLOOKUP(R51&amp;S51,[13]Hoja1!$Q$4:$R$9,2,0)</f>
        <v>0.45</v>
      </c>
      <c r="U51" s="163" t="s">
        <v>58</v>
      </c>
      <c r="V51" s="163" t="s">
        <v>61</v>
      </c>
      <c r="W51" s="163" t="s">
        <v>64</v>
      </c>
      <c r="X51" s="148"/>
      <c r="Y51" s="148"/>
      <c r="Z51" s="167">
        <f t="shared" si="15"/>
        <v>0.11</v>
      </c>
      <c r="AA51" s="258"/>
      <c r="AB51" s="258"/>
      <c r="AC51" s="167" t="str">
        <f t="shared" si="1"/>
        <v>Leve</v>
      </c>
      <c r="AD51" s="167">
        <f t="shared" ref="AD51:AD54" si="32">IF(Q51="Probabilidad",(($M$30-0)),IF(Q51="Impacto",($M$30-($M$30*T51))))</f>
        <v>0.2</v>
      </c>
      <c r="AE51" s="258"/>
      <c r="AF51" s="258"/>
      <c r="AG51" s="251"/>
      <c r="AH51" s="248"/>
      <c r="AI51" s="248"/>
      <c r="AJ51" s="248"/>
      <c r="AK51" s="248"/>
      <c r="AL51" s="248"/>
      <c r="AM51" s="248"/>
      <c r="AN51" s="248"/>
    </row>
    <row r="52" spans="1:40" ht="45.75" customHeight="1" x14ac:dyDescent="0.25">
      <c r="A52" s="248"/>
      <c r="B52" s="251"/>
      <c r="C52" s="248"/>
      <c r="D52" s="254"/>
      <c r="E52" s="251"/>
      <c r="F52" s="251"/>
      <c r="G52" s="248"/>
      <c r="H52" s="248"/>
      <c r="I52" s="255"/>
      <c r="J52" s="256"/>
      <c r="K52" s="248"/>
      <c r="L52" s="249"/>
      <c r="M52" s="249"/>
      <c r="N52" s="248"/>
      <c r="O52" s="148"/>
      <c r="P52" s="148"/>
      <c r="Q52" s="148"/>
      <c r="R52" s="148"/>
      <c r="S52" s="148"/>
      <c r="T52" s="148"/>
      <c r="U52" s="148"/>
      <c r="V52" s="148"/>
      <c r="W52" s="148"/>
      <c r="X52" s="148"/>
      <c r="Y52" s="148"/>
      <c r="Z52" s="167"/>
      <c r="AA52" s="258"/>
      <c r="AB52" s="258"/>
      <c r="AC52" s="167" t="b">
        <f t="shared" si="1"/>
        <v>0</v>
      </c>
      <c r="AD52" s="167" t="b">
        <f t="shared" si="32"/>
        <v>0</v>
      </c>
      <c r="AE52" s="258"/>
      <c r="AF52" s="258"/>
      <c r="AG52" s="251"/>
      <c r="AH52" s="248"/>
      <c r="AI52" s="248"/>
      <c r="AJ52" s="248"/>
      <c r="AK52" s="248"/>
      <c r="AL52" s="248"/>
      <c r="AM52" s="248"/>
      <c r="AN52" s="248"/>
    </row>
    <row r="53" spans="1:40" ht="50.25" customHeight="1" x14ac:dyDescent="0.25">
      <c r="A53" s="248"/>
      <c r="B53" s="251"/>
      <c r="C53" s="248"/>
      <c r="D53" s="254"/>
      <c r="E53" s="251"/>
      <c r="F53" s="251"/>
      <c r="G53" s="248"/>
      <c r="H53" s="248"/>
      <c r="I53" s="255"/>
      <c r="J53" s="256"/>
      <c r="K53" s="248"/>
      <c r="L53" s="249"/>
      <c r="M53" s="249"/>
      <c r="N53" s="248"/>
      <c r="O53" s="148"/>
      <c r="P53" s="148"/>
      <c r="Q53" s="148"/>
      <c r="R53" s="148"/>
      <c r="S53" s="148"/>
      <c r="T53" s="148"/>
      <c r="U53" s="148"/>
      <c r="V53" s="148"/>
      <c r="W53" s="148"/>
      <c r="X53" s="148"/>
      <c r="Y53" s="148"/>
      <c r="Z53" s="167"/>
      <c r="AA53" s="258"/>
      <c r="AB53" s="258"/>
      <c r="AC53" s="167" t="b">
        <f t="shared" si="1"/>
        <v>0</v>
      </c>
      <c r="AD53" s="167" t="b">
        <f t="shared" si="32"/>
        <v>0</v>
      </c>
      <c r="AE53" s="258"/>
      <c r="AF53" s="258"/>
      <c r="AG53" s="251"/>
      <c r="AH53" s="248"/>
      <c r="AI53" s="248"/>
      <c r="AJ53" s="248"/>
      <c r="AK53" s="248"/>
      <c r="AL53" s="248"/>
      <c r="AM53" s="248"/>
      <c r="AN53" s="248"/>
    </row>
    <row r="54" spans="1:40" ht="39" customHeight="1" x14ac:dyDescent="0.25">
      <c r="A54" s="248"/>
      <c r="B54" s="252"/>
      <c r="C54" s="248"/>
      <c r="D54" s="254"/>
      <c r="E54" s="252"/>
      <c r="F54" s="252"/>
      <c r="G54" s="248"/>
      <c r="H54" s="248"/>
      <c r="I54" s="255"/>
      <c r="J54" s="256"/>
      <c r="K54" s="248"/>
      <c r="L54" s="249"/>
      <c r="M54" s="249"/>
      <c r="N54" s="248"/>
      <c r="O54" s="148"/>
      <c r="P54" s="148"/>
      <c r="Q54" s="148"/>
      <c r="R54" s="148"/>
      <c r="S54" s="148"/>
      <c r="T54" s="148"/>
      <c r="U54" s="148"/>
      <c r="V54" s="148"/>
      <c r="W54" s="148"/>
      <c r="X54" s="148"/>
      <c r="Y54" s="148"/>
      <c r="Z54" s="167"/>
      <c r="AA54" s="259"/>
      <c r="AB54" s="259"/>
      <c r="AC54" s="167" t="b">
        <f t="shared" si="1"/>
        <v>0</v>
      </c>
      <c r="AD54" s="167" t="b">
        <f t="shared" si="32"/>
        <v>0</v>
      </c>
      <c r="AE54" s="259"/>
      <c r="AF54" s="259"/>
      <c r="AG54" s="252"/>
      <c r="AH54" s="248"/>
      <c r="AI54" s="248"/>
      <c r="AJ54" s="248"/>
      <c r="AK54" s="248"/>
      <c r="AL54" s="248"/>
      <c r="AM54" s="248"/>
      <c r="AN54" s="248"/>
    </row>
    <row r="55" spans="1:40" x14ac:dyDescent="0.25">
      <c r="A55" s="158"/>
    </row>
    <row r="56" spans="1:40" x14ac:dyDescent="0.25">
      <c r="A56" s="158"/>
    </row>
    <row r="57" spans="1:40" x14ac:dyDescent="0.25">
      <c r="A57" s="158"/>
    </row>
    <row r="58" spans="1:40" x14ac:dyDescent="0.25">
      <c r="A58" s="158"/>
    </row>
    <row r="59" spans="1:40" x14ac:dyDescent="0.25">
      <c r="A59" s="158"/>
    </row>
    <row r="60" spans="1:40" x14ac:dyDescent="0.25">
      <c r="A60" s="158"/>
    </row>
    <row r="61" spans="1:40" x14ac:dyDescent="0.25">
      <c r="A61" s="158"/>
    </row>
    <row r="62" spans="1:40" x14ac:dyDescent="0.25">
      <c r="A62" s="158"/>
    </row>
    <row r="63" spans="1:40" x14ac:dyDescent="0.25">
      <c r="A63" s="158"/>
    </row>
    <row r="64" spans="1:40" x14ac:dyDescent="0.25">
      <c r="A64" s="158"/>
    </row>
    <row r="65" spans="1:1" x14ac:dyDescent="0.25">
      <c r="A65" s="158"/>
    </row>
    <row r="66" spans="1:1" x14ac:dyDescent="0.25">
      <c r="A66" s="158"/>
    </row>
    <row r="67" spans="1:1" x14ac:dyDescent="0.25">
      <c r="A67" s="158"/>
    </row>
    <row r="68" spans="1:1" x14ac:dyDescent="0.25">
      <c r="A68" s="158"/>
    </row>
    <row r="69" spans="1:1" x14ac:dyDescent="0.25">
      <c r="A69" s="158"/>
    </row>
    <row r="70" spans="1:1" x14ac:dyDescent="0.25">
      <c r="A70" s="158"/>
    </row>
    <row r="71" spans="1:1" x14ac:dyDescent="0.25">
      <c r="A71" s="158"/>
    </row>
    <row r="72" spans="1:1" x14ac:dyDescent="0.25">
      <c r="A72" s="158"/>
    </row>
    <row r="73" spans="1:1" x14ac:dyDescent="0.25">
      <c r="A73" s="158"/>
    </row>
    <row r="74" spans="1:1" x14ac:dyDescent="0.25">
      <c r="A74" s="158"/>
    </row>
    <row r="75" spans="1:1" x14ac:dyDescent="0.25">
      <c r="A75" s="158"/>
    </row>
    <row r="76" spans="1:1" x14ac:dyDescent="0.25">
      <c r="A76" s="158"/>
    </row>
    <row r="77" spans="1:1" x14ac:dyDescent="0.25">
      <c r="A77" s="158"/>
    </row>
    <row r="78" spans="1:1" x14ac:dyDescent="0.25">
      <c r="A78" s="158"/>
    </row>
    <row r="79" spans="1:1" x14ac:dyDescent="0.25">
      <c r="A79" s="158"/>
    </row>
    <row r="80" spans="1:1" x14ac:dyDescent="0.25">
      <c r="A80" s="158"/>
    </row>
    <row r="81" spans="1:1" x14ac:dyDescent="0.25">
      <c r="A81" s="158"/>
    </row>
    <row r="82" spans="1:1" x14ac:dyDescent="0.25">
      <c r="A82" s="158"/>
    </row>
    <row r="83" spans="1:1" x14ac:dyDescent="0.25">
      <c r="A83" s="158"/>
    </row>
    <row r="84" spans="1:1" x14ac:dyDescent="0.25">
      <c r="A84" s="158"/>
    </row>
  </sheetData>
  <mergeCells count="280">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AL15:AL19"/>
    <mergeCell ref="AM15:AM19"/>
    <mergeCell ref="AN15:AN19"/>
    <mergeCell ref="AA15:AA19"/>
    <mergeCell ref="AB15:AB19"/>
    <mergeCell ref="AE15:AE19"/>
    <mergeCell ref="AF15:AF19"/>
    <mergeCell ref="AG15:AG19"/>
    <mergeCell ref="AH15:AH19"/>
    <mergeCell ref="A20:A24"/>
    <mergeCell ref="B20:B24"/>
    <mergeCell ref="C20:C24"/>
    <mergeCell ref="D20:D24"/>
    <mergeCell ref="E20:E24"/>
    <mergeCell ref="F20:F24"/>
    <mergeCell ref="AI15:AI19"/>
    <mergeCell ref="AJ15:AJ19"/>
    <mergeCell ref="AK15:AK19"/>
    <mergeCell ref="I15:I19"/>
    <mergeCell ref="J15:J19"/>
    <mergeCell ref="K15:K19"/>
    <mergeCell ref="L15:L19"/>
    <mergeCell ref="M15:M19"/>
    <mergeCell ref="N15:N19"/>
    <mergeCell ref="AA20:AA24"/>
    <mergeCell ref="AB20:AB24"/>
    <mergeCell ref="AE20:AE24"/>
    <mergeCell ref="AF20:AF24"/>
    <mergeCell ref="G20:G24"/>
    <mergeCell ref="H20:H24"/>
    <mergeCell ref="I20:I24"/>
    <mergeCell ref="J20:J24"/>
    <mergeCell ref="K20:K24"/>
    <mergeCell ref="L20:L24"/>
    <mergeCell ref="I25:I29"/>
    <mergeCell ref="J25:J29"/>
    <mergeCell ref="K25:K29"/>
    <mergeCell ref="L25:L29"/>
    <mergeCell ref="M25:M29"/>
    <mergeCell ref="N25:N29"/>
    <mergeCell ref="AM20:AM24"/>
    <mergeCell ref="AN20:AN24"/>
    <mergeCell ref="A25:A29"/>
    <mergeCell ref="B25:B29"/>
    <mergeCell ref="C25:C29"/>
    <mergeCell ref="D25:D29"/>
    <mergeCell ref="E25:E29"/>
    <mergeCell ref="F25:F29"/>
    <mergeCell ref="G25:G29"/>
    <mergeCell ref="H25:H29"/>
    <mergeCell ref="AG20:AG24"/>
    <mergeCell ref="AH20:AH24"/>
    <mergeCell ref="AI20:AI24"/>
    <mergeCell ref="AJ20:AJ24"/>
    <mergeCell ref="AK20:AK24"/>
    <mergeCell ref="AL20:AL24"/>
    <mergeCell ref="M20:M24"/>
    <mergeCell ref="N20:N24"/>
    <mergeCell ref="AI25:AI29"/>
    <mergeCell ref="AJ25:AJ29"/>
    <mergeCell ref="AK25:AK29"/>
    <mergeCell ref="AL25:AL29"/>
    <mergeCell ref="AM25:AM29"/>
    <mergeCell ref="AN25:AN29"/>
    <mergeCell ref="AA25:AA29"/>
    <mergeCell ref="AB25:AB29"/>
    <mergeCell ref="AE25:AE29"/>
    <mergeCell ref="AF25:AF29"/>
    <mergeCell ref="AG25:AG29"/>
    <mergeCell ref="AH25:AH29"/>
    <mergeCell ref="I30:I34"/>
    <mergeCell ref="J30:J34"/>
    <mergeCell ref="K30:K34"/>
    <mergeCell ref="L30:L34"/>
    <mergeCell ref="A30:A34"/>
    <mergeCell ref="B30:B34"/>
    <mergeCell ref="C30:C34"/>
    <mergeCell ref="D30:D34"/>
    <mergeCell ref="E30:E34"/>
    <mergeCell ref="F30:F34"/>
    <mergeCell ref="AM30:AM34"/>
    <mergeCell ref="AN30:AN34"/>
    <mergeCell ref="A35:A39"/>
    <mergeCell ref="B35:B39"/>
    <mergeCell ref="C35:C39"/>
    <mergeCell ref="D35:D39"/>
    <mergeCell ref="E35:E39"/>
    <mergeCell ref="F35:F39"/>
    <mergeCell ref="G35:G39"/>
    <mergeCell ref="H35:H39"/>
    <mergeCell ref="AG30:AG34"/>
    <mergeCell ref="AH30:AH34"/>
    <mergeCell ref="AI30:AI34"/>
    <mergeCell ref="AJ30:AJ34"/>
    <mergeCell ref="AK30:AK34"/>
    <mergeCell ref="AL30:AL34"/>
    <mergeCell ref="M30:M34"/>
    <mergeCell ref="N30:N34"/>
    <mergeCell ref="AA30:AA34"/>
    <mergeCell ref="AB30:AB34"/>
    <mergeCell ref="AE30:AE34"/>
    <mergeCell ref="AF30:AF34"/>
    <mergeCell ref="G30:G34"/>
    <mergeCell ref="H30:H34"/>
    <mergeCell ref="AL35:AL39"/>
    <mergeCell ref="AM35:AM39"/>
    <mergeCell ref="AN35:AN39"/>
    <mergeCell ref="AA35:AA39"/>
    <mergeCell ref="AB35:AB39"/>
    <mergeCell ref="AE35:AE39"/>
    <mergeCell ref="AF35:AF39"/>
    <mergeCell ref="AG35:AG39"/>
    <mergeCell ref="AH35:AH39"/>
    <mergeCell ref="A40:A44"/>
    <mergeCell ref="B40:B44"/>
    <mergeCell ref="C40:C44"/>
    <mergeCell ref="D40:D44"/>
    <mergeCell ref="E40:E44"/>
    <mergeCell ref="F40:F44"/>
    <mergeCell ref="AI35:AI39"/>
    <mergeCell ref="AJ35:AJ39"/>
    <mergeCell ref="AK35:AK39"/>
    <mergeCell ref="I35:I39"/>
    <mergeCell ref="J35:J39"/>
    <mergeCell ref="K35:K39"/>
    <mergeCell ref="L35:L39"/>
    <mergeCell ref="M35:M39"/>
    <mergeCell ref="N35:N39"/>
    <mergeCell ref="AA40:AA44"/>
    <mergeCell ref="AB40:AB44"/>
    <mergeCell ref="AE40:AE44"/>
    <mergeCell ref="AF40:AF44"/>
    <mergeCell ref="G40:G44"/>
    <mergeCell ref="H40:H44"/>
    <mergeCell ref="I40:I44"/>
    <mergeCell ref="J40:J44"/>
    <mergeCell ref="K40:K44"/>
    <mergeCell ref="L40:L44"/>
    <mergeCell ref="I45:I49"/>
    <mergeCell ref="J45:J49"/>
    <mergeCell ref="K45:K49"/>
    <mergeCell ref="L45:L49"/>
    <mergeCell ref="M45:M49"/>
    <mergeCell ref="N45:N49"/>
    <mergeCell ref="AM40:AM44"/>
    <mergeCell ref="AN40:AN44"/>
    <mergeCell ref="A45:A49"/>
    <mergeCell ref="B45:B49"/>
    <mergeCell ref="C45:C49"/>
    <mergeCell ref="D45:D49"/>
    <mergeCell ref="E45:E49"/>
    <mergeCell ref="F45:F49"/>
    <mergeCell ref="G45:G49"/>
    <mergeCell ref="H45:H49"/>
    <mergeCell ref="AG40:AG44"/>
    <mergeCell ref="AH40:AH44"/>
    <mergeCell ref="AI40:AI44"/>
    <mergeCell ref="AJ40:AJ44"/>
    <mergeCell ref="AK40:AK44"/>
    <mergeCell ref="AL40:AL44"/>
    <mergeCell ref="M40:M44"/>
    <mergeCell ref="N40:N44"/>
    <mergeCell ref="AI45:AI49"/>
    <mergeCell ref="AJ45:AJ49"/>
    <mergeCell ref="AK45:AK49"/>
    <mergeCell ref="AL45:AL49"/>
    <mergeCell ref="AM45:AM49"/>
    <mergeCell ref="AN45:AN49"/>
    <mergeCell ref="AA45:AA49"/>
    <mergeCell ref="AB45:AB49"/>
    <mergeCell ref="AE45:AE49"/>
    <mergeCell ref="AF45:AF49"/>
    <mergeCell ref="AG45:AG49"/>
    <mergeCell ref="AH45:AH49"/>
    <mergeCell ref="G50:G54"/>
    <mergeCell ref="H50:H54"/>
    <mergeCell ref="I50:I54"/>
    <mergeCell ref="J50:J54"/>
    <mergeCell ref="K50:K54"/>
    <mergeCell ref="L50:L54"/>
    <mergeCell ref="A50:A54"/>
    <mergeCell ref="B50:B54"/>
    <mergeCell ref="C50:C54"/>
    <mergeCell ref="D50:D54"/>
    <mergeCell ref="E50:E54"/>
    <mergeCell ref="F50:F54"/>
    <mergeCell ref="AM50:AM54"/>
    <mergeCell ref="AN50:AN54"/>
    <mergeCell ref="AG50:AG54"/>
    <mergeCell ref="AH50:AH54"/>
    <mergeCell ref="AI50:AI54"/>
    <mergeCell ref="AJ50:AJ54"/>
    <mergeCell ref="AK50:AK54"/>
    <mergeCell ref="AL50:AL54"/>
    <mergeCell ref="M50:M54"/>
    <mergeCell ref="N50:N54"/>
    <mergeCell ref="AA50:AA54"/>
    <mergeCell ref="AB50:AB54"/>
    <mergeCell ref="AE50:AE54"/>
    <mergeCell ref="AF50:AF54"/>
  </mergeCells>
  <conditionalFormatting sqref="I10">
    <cfRule type="containsText" dxfId="334" priority="313" operator="containsText" text="Muy Baja">
      <formula>NOT(ISERROR(SEARCH("Muy Baja",I10)))</formula>
    </cfRule>
    <cfRule type="containsText" dxfId="333" priority="314" operator="containsText" text="Baja">
      <formula>NOT(ISERROR(SEARCH("Baja",I10)))</formula>
    </cfRule>
    <cfRule type="containsText" dxfId="332" priority="316" operator="containsText" text="Muy Alta">
      <formula>NOT(ISERROR(SEARCH("Muy Alta",I10)))</formula>
    </cfRule>
    <cfRule type="containsText" dxfId="331" priority="317" operator="containsText" text="Alta">
      <formula>NOT(ISERROR(SEARCH("Alta",I10)))</formula>
    </cfRule>
    <cfRule type="containsText" dxfId="330" priority="318" operator="containsText" text="Media">
      <formula>NOT(ISERROR(SEARCH("Media",I10)))</formula>
    </cfRule>
    <cfRule type="containsText" dxfId="329" priority="319" operator="containsText" text="Media">
      <formula>NOT(ISERROR(SEARCH("Media",I10)))</formula>
    </cfRule>
    <cfRule type="containsText" dxfId="328" priority="320" operator="containsText" text="Media">
      <formula>NOT(ISERROR(SEARCH("Media",I10)))</formula>
    </cfRule>
    <cfRule type="containsText" dxfId="327" priority="321" operator="containsText" text="Muy Baja">
      <formula>NOT(ISERROR(SEARCH("Muy Baja",I10)))</formula>
    </cfRule>
    <cfRule type="containsText" dxfId="326" priority="322" operator="containsText" text="Baja">
      <formula>NOT(ISERROR(SEARCH("Baja",I10)))</formula>
    </cfRule>
    <cfRule type="containsText" dxfId="325" priority="323" operator="containsText" text="Muy Baja">
      <formula>NOT(ISERROR(SEARCH("Muy Baja",I10)))</formula>
    </cfRule>
    <cfRule type="containsText" dxfId="324" priority="324" operator="containsText" text="Muy Baja">
      <formula>NOT(ISERROR(SEARCH("Muy Baja",I10)))</formula>
    </cfRule>
    <cfRule type="containsText" dxfId="323" priority="325" operator="containsText" text="Muy Baja">
      <formula>NOT(ISERROR(SEARCH("Muy Baja",I10)))</formula>
    </cfRule>
    <cfRule type="containsText" dxfId="322" priority="326" operator="containsText" text="Muy Baja'Tabla probabilidad'!">
      <formula>NOT(ISERROR(SEARCH("Muy Baja'Tabla probabilidad'!",I10)))</formula>
    </cfRule>
    <cfRule type="containsText" dxfId="321" priority="327" operator="containsText" text="Muy bajo">
      <formula>NOT(ISERROR(SEARCH("Muy bajo",I10)))</formula>
    </cfRule>
    <cfRule type="containsText" dxfId="320" priority="328" operator="containsText" text="Alta">
      <formula>NOT(ISERROR(SEARCH("Alta",I10)))</formula>
    </cfRule>
    <cfRule type="containsText" dxfId="319" priority="329" operator="containsText" text="Media">
      <formula>NOT(ISERROR(SEARCH("Media",I10)))</formula>
    </cfRule>
    <cfRule type="containsText" dxfId="318" priority="330" operator="containsText" text="Baja">
      <formula>NOT(ISERROR(SEARCH("Baja",I10)))</formula>
    </cfRule>
    <cfRule type="containsText" dxfId="317" priority="331" operator="containsText" text="Muy baja">
      <formula>NOT(ISERROR(SEARCH("Muy baja",I10)))</formula>
    </cfRule>
    <cfRule type="cellIs" dxfId="316" priority="334" operator="between">
      <formula>1</formula>
      <formula>2</formula>
    </cfRule>
    <cfRule type="cellIs" dxfId="315" priority="335" operator="between">
      <formula>0</formula>
      <formula>2</formula>
    </cfRule>
  </conditionalFormatting>
  <conditionalFormatting sqref="I10">
    <cfRule type="containsText" dxfId="314" priority="315" operator="containsText" text="Muy Alta">
      <formula>NOT(ISERROR(SEARCH("Muy Alta",I10)))</formula>
    </cfRule>
  </conditionalFormatting>
  <conditionalFormatting sqref="L10">
    <cfRule type="containsText" dxfId="313" priority="307" operator="containsText" text="Catastrófico">
      <formula>NOT(ISERROR(SEARCH("Catastrófico",L10)))</formula>
    </cfRule>
    <cfRule type="containsText" dxfId="312" priority="308" operator="containsText" text="Mayor">
      <formula>NOT(ISERROR(SEARCH("Mayor",L10)))</formula>
    </cfRule>
    <cfRule type="containsText" dxfId="311" priority="309" operator="containsText" text="Alta">
      <formula>NOT(ISERROR(SEARCH("Alta",L10)))</formula>
    </cfRule>
    <cfRule type="containsText" dxfId="310" priority="310" operator="containsText" text="Moderado">
      <formula>NOT(ISERROR(SEARCH("Moderado",L10)))</formula>
    </cfRule>
    <cfRule type="containsText" dxfId="309" priority="311" operator="containsText" text="Menor">
      <formula>NOT(ISERROR(SEARCH("Menor",L10)))</formula>
    </cfRule>
    <cfRule type="containsText" dxfId="308" priority="312" operator="containsText" text="Leve">
      <formula>NOT(ISERROR(SEARCH("Leve",L10)))</formula>
    </cfRule>
  </conditionalFormatting>
  <conditionalFormatting sqref="N10 N15 N20 N25">
    <cfRule type="containsText" dxfId="307" priority="302" operator="containsText" text="Extremo">
      <formula>NOT(ISERROR(SEARCH("Extremo",N10)))</formula>
    </cfRule>
    <cfRule type="containsText" dxfId="306" priority="303" operator="containsText" text="Alto">
      <formula>NOT(ISERROR(SEARCH("Alto",N10)))</formula>
    </cfRule>
    <cfRule type="containsText" dxfId="305" priority="304" operator="containsText" text="Bajo">
      <formula>NOT(ISERROR(SEARCH("Bajo",N10)))</formula>
    </cfRule>
    <cfRule type="containsText" dxfId="304" priority="305" operator="containsText" text="Moderado">
      <formula>NOT(ISERROR(SEARCH("Moderado",N10)))</formula>
    </cfRule>
    <cfRule type="containsText" dxfId="303" priority="306" operator="containsText" text="Extremo">
      <formula>NOT(ISERROR(SEARCH("Extremo",N10)))</formula>
    </cfRule>
  </conditionalFormatting>
  <conditionalFormatting sqref="M10">
    <cfRule type="containsText" dxfId="302" priority="296" operator="containsText" text="Catastrófico">
      <formula>NOT(ISERROR(SEARCH("Catastrófico",M10)))</formula>
    </cfRule>
    <cfRule type="containsText" dxfId="301" priority="297" operator="containsText" text="Mayor">
      <formula>NOT(ISERROR(SEARCH("Mayor",M10)))</formula>
    </cfRule>
    <cfRule type="containsText" dxfId="300" priority="298" operator="containsText" text="Alta">
      <formula>NOT(ISERROR(SEARCH("Alta",M10)))</formula>
    </cfRule>
    <cfRule type="containsText" dxfId="299" priority="299" operator="containsText" text="Moderado">
      <formula>NOT(ISERROR(SEARCH("Moderado",M10)))</formula>
    </cfRule>
    <cfRule type="containsText" dxfId="298" priority="300" operator="containsText" text="Menor">
      <formula>NOT(ISERROR(SEARCH("Menor",M10)))</formula>
    </cfRule>
    <cfRule type="containsText" dxfId="297" priority="301" operator="containsText" text="Leve">
      <formula>NOT(ISERROR(SEARCH("Leve",M10)))</formula>
    </cfRule>
  </conditionalFormatting>
  <conditionalFormatting sqref="Y10:Y14">
    <cfRule type="containsText" dxfId="296" priority="290" operator="containsText" text="Muy Alta">
      <formula>NOT(ISERROR(SEARCH("Muy Alta",Y10)))</formula>
    </cfRule>
    <cfRule type="containsText" dxfId="295" priority="291" operator="containsText" text="Alta">
      <formula>NOT(ISERROR(SEARCH("Alta",Y10)))</formula>
    </cfRule>
    <cfRule type="containsText" dxfId="294" priority="292" operator="containsText" text="Media">
      <formula>NOT(ISERROR(SEARCH("Media",Y10)))</formula>
    </cfRule>
    <cfRule type="containsText" dxfId="293" priority="293" operator="containsText" text="Muy Baja">
      <formula>NOT(ISERROR(SEARCH("Muy Baja",Y10)))</formula>
    </cfRule>
    <cfRule type="containsText" dxfId="292" priority="294" operator="containsText" text="Baja">
      <formula>NOT(ISERROR(SEARCH("Baja",Y10)))</formula>
    </cfRule>
    <cfRule type="containsText" dxfId="291" priority="295" operator="containsText" text="Muy Baja">
      <formula>NOT(ISERROR(SEARCH("Muy Baja",Y10)))</formula>
    </cfRule>
  </conditionalFormatting>
  <conditionalFormatting sqref="AC10:AC14">
    <cfRule type="containsText" dxfId="290" priority="285" operator="containsText" text="Catastrófico">
      <formula>NOT(ISERROR(SEARCH("Catastrófico",AC10)))</formula>
    </cfRule>
    <cfRule type="containsText" dxfId="289" priority="286" operator="containsText" text="Mayor">
      <formula>NOT(ISERROR(SEARCH("Mayor",AC10)))</formula>
    </cfRule>
    <cfRule type="containsText" dxfId="288" priority="287" operator="containsText" text="Moderado">
      <formula>NOT(ISERROR(SEARCH("Moderado",AC10)))</formula>
    </cfRule>
    <cfRule type="containsText" dxfId="287" priority="288" operator="containsText" text="Menor">
      <formula>NOT(ISERROR(SEARCH("Menor",AC10)))</formula>
    </cfRule>
    <cfRule type="containsText" dxfId="286" priority="289" operator="containsText" text="Leve">
      <formula>NOT(ISERROR(SEARCH("Leve",AC10)))</formula>
    </cfRule>
  </conditionalFormatting>
  <conditionalFormatting sqref="AG10">
    <cfRule type="containsText" dxfId="285" priority="276" operator="containsText" text="Extremo">
      <formula>NOT(ISERROR(SEARCH("Extremo",AG10)))</formula>
    </cfRule>
    <cfRule type="containsText" dxfId="284" priority="277" operator="containsText" text="Alto">
      <formula>NOT(ISERROR(SEARCH("Alto",AG10)))</formula>
    </cfRule>
    <cfRule type="containsText" dxfId="283" priority="278" operator="containsText" text="Moderado">
      <formula>NOT(ISERROR(SEARCH("Moderado",AG10)))</formula>
    </cfRule>
    <cfRule type="containsText" dxfId="282" priority="279" operator="containsText" text="Menor">
      <formula>NOT(ISERROR(SEARCH("Menor",AG10)))</formula>
    </cfRule>
    <cfRule type="containsText" dxfId="281" priority="280" operator="containsText" text="Bajo">
      <formula>NOT(ISERROR(SEARCH("Bajo",AG10)))</formula>
    </cfRule>
    <cfRule type="containsText" dxfId="280" priority="281" operator="containsText" text="Moderado">
      <formula>NOT(ISERROR(SEARCH("Moderado",AG10)))</formula>
    </cfRule>
    <cfRule type="containsText" dxfId="279" priority="282" operator="containsText" text="Extremo">
      <formula>NOT(ISERROR(SEARCH("Extremo",AG10)))</formula>
    </cfRule>
    <cfRule type="containsText" dxfId="278" priority="283" operator="containsText" text="Baja">
      <formula>NOT(ISERROR(SEARCH("Baja",AG10)))</formula>
    </cfRule>
    <cfRule type="containsText" dxfId="277" priority="284" operator="containsText" text="Alto">
      <formula>NOT(ISERROR(SEARCH("Alto",AG10)))</formula>
    </cfRule>
  </conditionalFormatting>
  <conditionalFormatting sqref="AA10:AA14">
    <cfRule type="containsText" dxfId="276" priority="271" operator="containsText" text="Muy Alta">
      <formula>NOT(ISERROR(SEARCH("Muy Alta",AA10)))</formula>
    </cfRule>
    <cfRule type="containsText" dxfId="275" priority="272" operator="containsText" text="Alta">
      <formula>NOT(ISERROR(SEARCH("Alta",AA10)))</formula>
    </cfRule>
    <cfRule type="containsText" dxfId="274" priority="273" operator="containsText" text="Media">
      <formula>NOT(ISERROR(SEARCH("Media",AA10)))</formula>
    </cfRule>
    <cfRule type="containsText" dxfId="273" priority="274" operator="containsText" text="Baja">
      <formula>NOT(ISERROR(SEARCH("Baja",AA10)))</formula>
    </cfRule>
    <cfRule type="containsText" dxfId="272" priority="275" operator="containsText" text="Muy Baja">
      <formula>NOT(ISERROR(SEARCH("Muy Baja",AA10)))</formula>
    </cfRule>
  </conditionalFormatting>
  <conditionalFormatting sqref="AE10:AE14">
    <cfRule type="containsText" dxfId="271" priority="266" operator="containsText" text="Catastrófico">
      <formula>NOT(ISERROR(SEARCH("Catastrófico",AE10)))</formula>
    </cfRule>
    <cfRule type="containsText" dxfId="270" priority="267" operator="containsText" text="Moderado">
      <formula>NOT(ISERROR(SEARCH("Moderado",AE10)))</formula>
    </cfRule>
    <cfRule type="containsText" dxfId="269" priority="268" operator="containsText" text="Menor">
      <formula>NOT(ISERROR(SEARCH("Menor",AE10)))</formula>
    </cfRule>
    <cfRule type="containsText" dxfId="268" priority="269" operator="containsText" text="Leve">
      <formula>NOT(ISERROR(SEARCH("Leve",AE10)))</formula>
    </cfRule>
    <cfRule type="containsText" dxfId="267" priority="270" operator="containsText" text="Mayor">
      <formula>NOT(ISERROR(SEARCH("Mayor",AE10)))</formula>
    </cfRule>
  </conditionalFormatting>
  <conditionalFormatting sqref="I15 I20 I25">
    <cfRule type="containsText" dxfId="266" priority="243" operator="containsText" text="Muy Baja">
      <formula>NOT(ISERROR(SEARCH("Muy Baja",I15)))</formula>
    </cfRule>
    <cfRule type="containsText" dxfId="265" priority="244" operator="containsText" text="Baja">
      <formula>NOT(ISERROR(SEARCH("Baja",I15)))</formula>
    </cfRule>
    <cfRule type="containsText" dxfId="264" priority="246" operator="containsText" text="Muy Alta">
      <formula>NOT(ISERROR(SEARCH("Muy Alta",I15)))</formula>
    </cfRule>
    <cfRule type="containsText" dxfId="263" priority="247" operator="containsText" text="Alta">
      <formula>NOT(ISERROR(SEARCH("Alta",I15)))</formula>
    </cfRule>
    <cfRule type="containsText" dxfId="262" priority="248" operator="containsText" text="Media">
      <formula>NOT(ISERROR(SEARCH("Media",I15)))</formula>
    </cfRule>
    <cfRule type="containsText" dxfId="261" priority="249" operator="containsText" text="Media">
      <formula>NOT(ISERROR(SEARCH("Media",I15)))</formula>
    </cfRule>
    <cfRule type="containsText" dxfId="260" priority="250" operator="containsText" text="Media">
      <formula>NOT(ISERROR(SEARCH("Media",I15)))</formula>
    </cfRule>
    <cfRule type="containsText" dxfId="259" priority="251" operator="containsText" text="Muy Baja">
      <formula>NOT(ISERROR(SEARCH("Muy Baja",I15)))</formula>
    </cfRule>
    <cfRule type="containsText" dxfId="258" priority="252" operator="containsText" text="Baja">
      <formula>NOT(ISERROR(SEARCH("Baja",I15)))</formula>
    </cfRule>
    <cfRule type="containsText" dxfId="257" priority="253" operator="containsText" text="Muy Baja">
      <formula>NOT(ISERROR(SEARCH("Muy Baja",I15)))</formula>
    </cfRule>
    <cfRule type="containsText" dxfId="256" priority="254" operator="containsText" text="Muy Baja">
      <formula>NOT(ISERROR(SEARCH("Muy Baja",I15)))</formula>
    </cfRule>
    <cfRule type="containsText" dxfId="255" priority="255" operator="containsText" text="Muy Baja">
      <formula>NOT(ISERROR(SEARCH("Muy Baja",I15)))</formula>
    </cfRule>
    <cfRule type="containsText" dxfId="254" priority="256" operator="containsText" text="Muy Baja'Tabla probabilidad'!">
      <formula>NOT(ISERROR(SEARCH("Muy Baja'Tabla probabilidad'!",I15)))</formula>
    </cfRule>
    <cfRule type="containsText" dxfId="253" priority="257" operator="containsText" text="Muy bajo">
      <formula>NOT(ISERROR(SEARCH("Muy bajo",I15)))</formula>
    </cfRule>
    <cfRule type="containsText" dxfId="252" priority="258" operator="containsText" text="Alta">
      <formula>NOT(ISERROR(SEARCH("Alta",I15)))</formula>
    </cfRule>
    <cfRule type="containsText" dxfId="251" priority="259" operator="containsText" text="Media">
      <formula>NOT(ISERROR(SEARCH("Media",I15)))</formula>
    </cfRule>
    <cfRule type="containsText" dxfId="250" priority="260" operator="containsText" text="Baja">
      <formula>NOT(ISERROR(SEARCH("Baja",I15)))</formula>
    </cfRule>
    <cfRule type="containsText" dxfId="249" priority="261" operator="containsText" text="Muy baja">
      <formula>NOT(ISERROR(SEARCH("Muy baja",I15)))</formula>
    </cfRule>
    <cfRule type="cellIs" dxfId="248" priority="264" operator="between">
      <formula>1</formula>
      <formula>2</formula>
    </cfRule>
    <cfRule type="cellIs" dxfId="247" priority="265" operator="between">
      <formula>0</formula>
      <formula>2</formula>
    </cfRule>
  </conditionalFormatting>
  <conditionalFormatting sqref="I15 I20 I25">
    <cfRule type="containsText" dxfId="246" priority="245" operator="containsText" text="Muy Alta">
      <formula>NOT(ISERROR(SEARCH("Muy Alta",I15)))</formula>
    </cfRule>
  </conditionalFormatting>
  <conditionalFormatting sqref="Y15:Y19">
    <cfRule type="containsText" dxfId="245" priority="237" operator="containsText" text="Muy Alta">
      <formula>NOT(ISERROR(SEARCH("Muy Alta",Y15)))</formula>
    </cfRule>
    <cfRule type="containsText" dxfId="244" priority="238" operator="containsText" text="Alta">
      <formula>NOT(ISERROR(SEARCH("Alta",Y15)))</formula>
    </cfRule>
    <cfRule type="containsText" dxfId="243" priority="239" operator="containsText" text="Media">
      <formula>NOT(ISERROR(SEARCH("Media",Y15)))</formula>
    </cfRule>
    <cfRule type="containsText" dxfId="242" priority="240" operator="containsText" text="Muy Baja">
      <formula>NOT(ISERROR(SEARCH("Muy Baja",Y15)))</formula>
    </cfRule>
    <cfRule type="containsText" dxfId="241" priority="241" operator="containsText" text="Baja">
      <formula>NOT(ISERROR(SEARCH("Baja",Y15)))</formula>
    </cfRule>
    <cfRule type="containsText" dxfId="240" priority="242" operator="containsText" text="Muy Baja">
      <formula>NOT(ISERROR(SEARCH("Muy Baja",Y15)))</formula>
    </cfRule>
  </conditionalFormatting>
  <conditionalFormatting sqref="AC15:AC19">
    <cfRule type="containsText" dxfId="239" priority="232" operator="containsText" text="Catastrófico">
      <formula>NOT(ISERROR(SEARCH("Catastrófico",AC15)))</formula>
    </cfRule>
    <cfRule type="containsText" dxfId="238" priority="233" operator="containsText" text="Mayor">
      <formula>NOT(ISERROR(SEARCH("Mayor",AC15)))</formula>
    </cfRule>
    <cfRule type="containsText" dxfId="237" priority="234" operator="containsText" text="Moderado">
      <formula>NOT(ISERROR(SEARCH("Moderado",AC15)))</formula>
    </cfRule>
    <cfRule type="containsText" dxfId="236" priority="235" operator="containsText" text="Menor">
      <formula>NOT(ISERROR(SEARCH("Menor",AC15)))</formula>
    </cfRule>
    <cfRule type="containsText" dxfId="235" priority="236" operator="containsText" text="Leve">
      <formula>NOT(ISERROR(SEARCH("Leve",AC15)))</formula>
    </cfRule>
  </conditionalFormatting>
  <conditionalFormatting sqref="AG15">
    <cfRule type="containsText" dxfId="234" priority="223" operator="containsText" text="Extremo">
      <formula>NOT(ISERROR(SEARCH("Extremo",AG15)))</formula>
    </cfRule>
    <cfRule type="containsText" dxfId="233" priority="224" operator="containsText" text="Alto">
      <formula>NOT(ISERROR(SEARCH("Alto",AG15)))</formula>
    </cfRule>
    <cfRule type="containsText" dxfId="232" priority="225" operator="containsText" text="Moderado">
      <formula>NOT(ISERROR(SEARCH("Moderado",AG15)))</formula>
    </cfRule>
    <cfRule type="containsText" dxfId="231" priority="226" operator="containsText" text="Menor">
      <formula>NOT(ISERROR(SEARCH("Menor",AG15)))</formula>
    </cfRule>
    <cfRule type="containsText" dxfId="230" priority="227" operator="containsText" text="Bajo">
      <formula>NOT(ISERROR(SEARCH("Bajo",AG15)))</formula>
    </cfRule>
    <cfRule type="containsText" dxfId="229" priority="228" operator="containsText" text="Moderado">
      <formula>NOT(ISERROR(SEARCH("Moderado",AG15)))</formula>
    </cfRule>
    <cfRule type="containsText" dxfId="228" priority="229" operator="containsText" text="Extremo">
      <formula>NOT(ISERROR(SEARCH("Extremo",AG15)))</formula>
    </cfRule>
    <cfRule type="containsText" dxfId="227" priority="230" operator="containsText" text="Baja">
      <formula>NOT(ISERROR(SEARCH("Baja",AG15)))</formula>
    </cfRule>
    <cfRule type="containsText" dxfId="226" priority="231" operator="containsText" text="Alto">
      <formula>NOT(ISERROR(SEARCH("Alto",AG15)))</formula>
    </cfRule>
  </conditionalFormatting>
  <conditionalFormatting sqref="AA15:AA19">
    <cfRule type="containsText" dxfId="225" priority="218" operator="containsText" text="Muy Alta">
      <formula>NOT(ISERROR(SEARCH("Muy Alta",AA15)))</formula>
    </cfRule>
    <cfRule type="containsText" dxfId="224" priority="219" operator="containsText" text="Alta">
      <formula>NOT(ISERROR(SEARCH("Alta",AA15)))</formula>
    </cfRule>
    <cfRule type="containsText" dxfId="223" priority="220" operator="containsText" text="Media">
      <formula>NOT(ISERROR(SEARCH("Media",AA15)))</formula>
    </cfRule>
    <cfRule type="containsText" dxfId="222" priority="221" operator="containsText" text="Baja">
      <formula>NOT(ISERROR(SEARCH("Baja",AA15)))</formula>
    </cfRule>
    <cfRule type="containsText" dxfId="221" priority="222" operator="containsText" text="Muy Baja">
      <formula>NOT(ISERROR(SEARCH("Muy Baja",AA15)))</formula>
    </cfRule>
  </conditionalFormatting>
  <conditionalFormatting sqref="AE15:AE19">
    <cfRule type="containsText" dxfId="220" priority="213" operator="containsText" text="Catastrófico">
      <formula>NOT(ISERROR(SEARCH("Catastrófico",AE15)))</formula>
    </cfRule>
    <cfRule type="containsText" dxfId="219" priority="214" operator="containsText" text="Moderado">
      <formula>NOT(ISERROR(SEARCH("Moderado",AE15)))</formula>
    </cfRule>
    <cfRule type="containsText" dxfId="218" priority="215" operator="containsText" text="Menor">
      <formula>NOT(ISERROR(SEARCH("Menor",AE15)))</formula>
    </cfRule>
    <cfRule type="containsText" dxfId="217" priority="216" operator="containsText" text="Leve">
      <formula>NOT(ISERROR(SEARCH("Leve",AE15)))</formula>
    </cfRule>
    <cfRule type="containsText" dxfId="216" priority="217" operator="containsText" text="Mayor">
      <formula>NOT(ISERROR(SEARCH("Mayor",AE15)))</formula>
    </cfRule>
  </conditionalFormatting>
  <conditionalFormatting sqref="Y20:Y29">
    <cfRule type="containsText" dxfId="215" priority="207" operator="containsText" text="Muy Alta">
      <formula>NOT(ISERROR(SEARCH("Muy Alta",Y20)))</formula>
    </cfRule>
    <cfRule type="containsText" dxfId="214" priority="208" operator="containsText" text="Alta">
      <formula>NOT(ISERROR(SEARCH("Alta",Y20)))</formula>
    </cfRule>
    <cfRule type="containsText" dxfId="213" priority="209" operator="containsText" text="Media">
      <formula>NOT(ISERROR(SEARCH("Media",Y20)))</formula>
    </cfRule>
    <cfRule type="containsText" dxfId="212" priority="210" operator="containsText" text="Muy Baja">
      <formula>NOT(ISERROR(SEARCH("Muy Baja",Y20)))</formula>
    </cfRule>
    <cfRule type="containsText" dxfId="211" priority="211" operator="containsText" text="Baja">
      <formula>NOT(ISERROR(SEARCH("Baja",Y20)))</formula>
    </cfRule>
    <cfRule type="containsText" dxfId="210" priority="212" operator="containsText" text="Muy Baja">
      <formula>NOT(ISERROR(SEARCH("Muy Baja",Y20)))</formula>
    </cfRule>
  </conditionalFormatting>
  <conditionalFormatting sqref="AC20:AC29">
    <cfRule type="containsText" dxfId="209" priority="202" operator="containsText" text="Catastrófico">
      <formula>NOT(ISERROR(SEARCH("Catastrófico",AC20)))</formula>
    </cfRule>
    <cfRule type="containsText" dxfId="208" priority="203" operator="containsText" text="Mayor">
      <formula>NOT(ISERROR(SEARCH("Mayor",AC20)))</formula>
    </cfRule>
    <cfRule type="containsText" dxfId="207" priority="204" operator="containsText" text="Moderado">
      <formula>NOT(ISERROR(SEARCH("Moderado",AC20)))</formula>
    </cfRule>
    <cfRule type="containsText" dxfId="206" priority="205" operator="containsText" text="Menor">
      <formula>NOT(ISERROR(SEARCH("Menor",AC20)))</formula>
    </cfRule>
    <cfRule type="containsText" dxfId="205" priority="206" operator="containsText" text="Leve">
      <formula>NOT(ISERROR(SEARCH("Leve",AC20)))</formula>
    </cfRule>
  </conditionalFormatting>
  <conditionalFormatting sqref="AG20 AG25">
    <cfRule type="containsText" dxfId="204" priority="193" operator="containsText" text="Extremo">
      <formula>NOT(ISERROR(SEARCH("Extremo",AG20)))</formula>
    </cfRule>
    <cfRule type="containsText" dxfId="203" priority="194" operator="containsText" text="Alto">
      <formula>NOT(ISERROR(SEARCH("Alto",AG20)))</formula>
    </cfRule>
    <cfRule type="containsText" dxfId="202" priority="195" operator="containsText" text="Moderado">
      <formula>NOT(ISERROR(SEARCH("Moderado",AG20)))</formula>
    </cfRule>
    <cfRule type="containsText" dxfId="201" priority="196" operator="containsText" text="Menor">
      <formula>NOT(ISERROR(SEARCH("Menor",AG20)))</formula>
    </cfRule>
    <cfRule type="containsText" dxfId="200" priority="197" operator="containsText" text="Bajo">
      <formula>NOT(ISERROR(SEARCH("Bajo",AG20)))</formula>
    </cfRule>
    <cfRule type="containsText" dxfId="199" priority="198" operator="containsText" text="Moderado">
      <formula>NOT(ISERROR(SEARCH("Moderado",AG20)))</formula>
    </cfRule>
    <cfRule type="containsText" dxfId="198" priority="199" operator="containsText" text="Extremo">
      <formula>NOT(ISERROR(SEARCH("Extremo",AG20)))</formula>
    </cfRule>
    <cfRule type="containsText" dxfId="197" priority="200" operator="containsText" text="Baja">
      <formula>NOT(ISERROR(SEARCH("Baja",AG20)))</formula>
    </cfRule>
    <cfRule type="containsText" dxfId="196" priority="201" operator="containsText" text="Alto">
      <formula>NOT(ISERROR(SEARCH("Alto",AG20)))</formula>
    </cfRule>
  </conditionalFormatting>
  <conditionalFormatting sqref="AA20:AA29">
    <cfRule type="containsText" dxfId="195" priority="188" operator="containsText" text="Muy Alta">
      <formula>NOT(ISERROR(SEARCH("Muy Alta",AA20)))</formula>
    </cfRule>
    <cfRule type="containsText" dxfId="194" priority="189" operator="containsText" text="Alta">
      <formula>NOT(ISERROR(SEARCH("Alta",AA20)))</formula>
    </cfRule>
    <cfRule type="containsText" dxfId="193" priority="190" operator="containsText" text="Media">
      <formula>NOT(ISERROR(SEARCH("Media",AA20)))</formula>
    </cfRule>
    <cfRule type="containsText" dxfId="192" priority="191" operator="containsText" text="Baja">
      <formula>NOT(ISERROR(SEARCH("Baja",AA20)))</formula>
    </cfRule>
    <cfRule type="containsText" dxfId="191" priority="192" operator="containsText" text="Muy Baja">
      <formula>NOT(ISERROR(SEARCH("Muy Baja",AA20)))</formula>
    </cfRule>
  </conditionalFormatting>
  <conditionalFormatting sqref="AE20:AE29">
    <cfRule type="containsText" dxfId="190" priority="183" operator="containsText" text="Catastrófico">
      <formula>NOT(ISERROR(SEARCH("Catastrófico",AE20)))</formula>
    </cfRule>
    <cfRule type="containsText" dxfId="189" priority="184" operator="containsText" text="Moderado">
      <formula>NOT(ISERROR(SEARCH("Moderado",AE20)))</formula>
    </cfRule>
    <cfRule type="containsText" dxfId="188" priority="185" operator="containsText" text="Menor">
      <formula>NOT(ISERROR(SEARCH("Menor",AE20)))</formula>
    </cfRule>
    <cfRule type="containsText" dxfId="187" priority="186" operator="containsText" text="Leve">
      <formula>NOT(ISERROR(SEARCH("Leve",AE20)))</formula>
    </cfRule>
    <cfRule type="containsText" dxfId="186" priority="187" operator="containsText" text="Mayor">
      <formula>NOT(ISERROR(SEARCH("Mayor",AE20)))</formula>
    </cfRule>
  </conditionalFormatting>
  <conditionalFormatting sqref="N30 N35 N40 N45 N50">
    <cfRule type="containsText" dxfId="185" priority="178" operator="containsText" text="Extremo">
      <formula>NOT(ISERROR(SEARCH("Extremo",N30)))</formula>
    </cfRule>
    <cfRule type="containsText" dxfId="184" priority="179" operator="containsText" text="Alto">
      <formula>NOT(ISERROR(SEARCH("Alto",N30)))</formula>
    </cfRule>
    <cfRule type="containsText" dxfId="183" priority="180" operator="containsText" text="Bajo">
      <formula>NOT(ISERROR(SEARCH("Bajo",N30)))</formula>
    </cfRule>
    <cfRule type="containsText" dxfId="182" priority="181" operator="containsText" text="Moderado">
      <formula>NOT(ISERROR(SEARCH("Moderado",N30)))</formula>
    </cfRule>
    <cfRule type="containsText" dxfId="181" priority="182" operator="containsText" text="Extremo">
      <formula>NOT(ISERROR(SEARCH("Extremo",N30)))</formula>
    </cfRule>
  </conditionalFormatting>
  <conditionalFormatting sqref="I30 I35 I40 I45 I50">
    <cfRule type="containsText" dxfId="180" priority="155" operator="containsText" text="Muy Baja">
      <formula>NOT(ISERROR(SEARCH("Muy Baja",I30)))</formula>
    </cfRule>
    <cfRule type="containsText" dxfId="179" priority="156" operator="containsText" text="Baja">
      <formula>NOT(ISERROR(SEARCH("Baja",I30)))</formula>
    </cfRule>
    <cfRule type="containsText" dxfId="178" priority="158" operator="containsText" text="Muy Alta">
      <formula>NOT(ISERROR(SEARCH("Muy Alta",I30)))</formula>
    </cfRule>
    <cfRule type="containsText" dxfId="177" priority="159" operator="containsText" text="Alta">
      <formula>NOT(ISERROR(SEARCH("Alta",I30)))</formula>
    </cfRule>
    <cfRule type="containsText" dxfId="176" priority="160" operator="containsText" text="Media">
      <formula>NOT(ISERROR(SEARCH("Media",I30)))</formula>
    </cfRule>
    <cfRule type="containsText" dxfId="175" priority="161" operator="containsText" text="Media">
      <formula>NOT(ISERROR(SEARCH("Media",I30)))</formula>
    </cfRule>
    <cfRule type="containsText" dxfId="174" priority="162" operator="containsText" text="Media">
      <formula>NOT(ISERROR(SEARCH("Media",I30)))</formula>
    </cfRule>
    <cfRule type="containsText" dxfId="173" priority="163" operator="containsText" text="Muy Baja">
      <formula>NOT(ISERROR(SEARCH("Muy Baja",I30)))</formula>
    </cfRule>
    <cfRule type="containsText" dxfId="172" priority="164" operator="containsText" text="Baja">
      <formula>NOT(ISERROR(SEARCH("Baja",I30)))</formula>
    </cfRule>
    <cfRule type="containsText" dxfId="171" priority="165" operator="containsText" text="Muy Baja">
      <formula>NOT(ISERROR(SEARCH("Muy Baja",I30)))</formula>
    </cfRule>
    <cfRule type="containsText" dxfId="170" priority="166" operator="containsText" text="Muy Baja">
      <formula>NOT(ISERROR(SEARCH("Muy Baja",I30)))</formula>
    </cfRule>
    <cfRule type="containsText" dxfId="169" priority="167" operator="containsText" text="Muy Baja">
      <formula>NOT(ISERROR(SEARCH("Muy Baja",I30)))</formula>
    </cfRule>
    <cfRule type="containsText" dxfId="168" priority="168" operator="containsText" text="Muy Baja'Tabla probabilidad'!">
      <formula>NOT(ISERROR(SEARCH("Muy Baja'Tabla probabilidad'!",I30)))</formula>
    </cfRule>
    <cfRule type="containsText" dxfId="167" priority="169" operator="containsText" text="Muy bajo">
      <formula>NOT(ISERROR(SEARCH("Muy bajo",I30)))</formula>
    </cfRule>
    <cfRule type="containsText" dxfId="166" priority="170" operator="containsText" text="Alta">
      <formula>NOT(ISERROR(SEARCH("Alta",I30)))</formula>
    </cfRule>
    <cfRule type="containsText" dxfId="165" priority="171" operator="containsText" text="Media">
      <formula>NOT(ISERROR(SEARCH("Media",I30)))</formula>
    </cfRule>
    <cfRule type="containsText" dxfId="164" priority="172" operator="containsText" text="Baja">
      <formula>NOT(ISERROR(SEARCH("Baja",I30)))</formula>
    </cfRule>
    <cfRule type="containsText" dxfId="163" priority="173" operator="containsText" text="Muy baja">
      <formula>NOT(ISERROR(SEARCH("Muy baja",I30)))</formula>
    </cfRule>
    <cfRule type="cellIs" dxfId="162" priority="176" operator="between">
      <formula>1</formula>
      <formula>2</formula>
    </cfRule>
    <cfRule type="cellIs" dxfId="161" priority="177" operator="between">
      <formula>0</formula>
      <formula>2</formula>
    </cfRule>
  </conditionalFormatting>
  <conditionalFormatting sqref="I30 I35 I40 I45 I50">
    <cfRule type="containsText" dxfId="160" priority="157" operator="containsText" text="Muy Alta">
      <formula>NOT(ISERROR(SEARCH("Muy Alta",I30)))</formula>
    </cfRule>
  </conditionalFormatting>
  <conditionalFormatting sqref="Y30:Y34">
    <cfRule type="containsText" dxfId="159" priority="149" operator="containsText" text="Muy Alta">
      <formula>NOT(ISERROR(SEARCH("Muy Alta",Y30)))</formula>
    </cfRule>
    <cfRule type="containsText" dxfId="158" priority="150" operator="containsText" text="Alta">
      <formula>NOT(ISERROR(SEARCH("Alta",Y30)))</formula>
    </cfRule>
    <cfRule type="containsText" dxfId="157" priority="151" operator="containsText" text="Media">
      <formula>NOT(ISERROR(SEARCH("Media",Y30)))</formula>
    </cfRule>
    <cfRule type="containsText" dxfId="156" priority="152" operator="containsText" text="Muy Baja">
      <formula>NOT(ISERROR(SEARCH("Muy Baja",Y30)))</formula>
    </cfRule>
    <cfRule type="containsText" dxfId="155" priority="153" operator="containsText" text="Baja">
      <formula>NOT(ISERROR(SEARCH("Baja",Y30)))</formula>
    </cfRule>
    <cfRule type="containsText" dxfId="154" priority="154" operator="containsText" text="Muy Baja">
      <formula>NOT(ISERROR(SEARCH("Muy Baja",Y30)))</formula>
    </cfRule>
  </conditionalFormatting>
  <conditionalFormatting sqref="AC30:AC34">
    <cfRule type="containsText" dxfId="153" priority="144" operator="containsText" text="Catastrófico">
      <formula>NOT(ISERROR(SEARCH("Catastrófico",AC30)))</formula>
    </cfRule>
    <cfRule type="containsText" dxfId="152" priority="145" operator="containsText" text="Mayor">
      <formula>NOT(ISERROR(SEARCH("Mayor",AC30)))</formula>
    </cfRule>
    <cfRule type="containsText" dxfId="151" priority="146" operator="containsText" text="Moderado">
      <formula>NOT(ISERROR(SEARCH("Moderado",AC30)))</formula>
    </cfRule>
    <cfRule type="containsText" dxfId="150" priority="147" operator="containsText" text="Menor">
      <formula>NOT(ISERROR(SEARCH("Menor",AC30)))</formula>
    </cfRule>
    <cfRule type="containsText" dxfId="149" priority="148" operator="containsText" text="Leve">
      <formula>NOT(ISERROR(SEARCH("Leve",AC30)))</formula>
    </cfRule>
  </conditionalFormatting>
  <conditionalFormatting sqref="AG30">
    <cfRule type="containsText" dxfId="148" priority="135" operator="containsText" text="Extremo">
      <formula>NOT(ISERROR(SEARCH("Extremo",AG30)))</formula>
    </cfRule>
    <cfRule type="containsText" dxfId="147" priority="136" operator="containsText" text="Alto">
      <formula>NOT(ISERROR(SEARCH("Alto",AG30)))</formula>
    </cfRule>
    <cfRule type="containsText" dxfId="146" priority="137" operator="containsText" text="Moderado">
      <formula>NOT(ISERROR(SEARCH("Moderado",AG30)))</formula>
    </cfRule>
    <cfRule type="containsText" dxfId="145" priority="138" operator="containsText" text="Menor">
      <formula>NOT(ISERROR(SEARCH("Menor",AG30)))</formula>
    </cfRule>
    <cfRule type="containsText" dxfId="144" priority="139" operator="containsText" text="Bajo">
      <formula>NOT(ISERROR(SEARCH("Bajo",AG30)))</formula>
    </cfRule>
    <cfRule type="containsText" dxfId="143" priority="140" operator="containsText" text="Moderado">
      <formula>NOT(ISERROR(SEARCH("Moderado",AG30)))</formula>
    </cfRule>
    <cfRule type="containsText" dxfId="142" priority="141" operator="containsText" text="Extremo">
      <formula>NOT(ISERROR(SEARCH("Extremo",AG30)))</formula>
    </cfRule>
    <cfRule type="containsText" dxfId="141" priority="142" operator="containsText" text="Baja">
      <formula>NOT(ISERROR(SEARCH("Baja",AG30)))</formula>
    </cfRule>
    <cfRule type="containsText" dxfId="140" priority="143" operator="containsText" text="Alto">
      <formula>NOT(ISERROR(SEARCH("Alto",AG30)))</formula>
    </cfRule>
  </conditionalFormatting>
  <conditionalFormatting sqref="AA30:AA54">
    <cfRule type="containsText" dxfId="139" priority="130" operator="containsText" text="Muy Alta">
      <formula>NOT(ISERROR(SEARCH("Muy Alta",AA30)))</formula>
    </cfRule>
    <cfRule type="containsText" dxfId="138" priority="131" operator="containsText" text="Alta">
      <formula>NOT(ISERROR(SEARCH("Alta",AA30)))</formula>
    </cfRule>
    <cfRule type="containsText" dxfId="137" priority="132" operator="containsText" text="Media">
      <formula>NOT(ISERROR(SEARCH("Media",AA30)))</formula>
    </cfRule>
    <cfRule type="containsText" dxfId="136" priority="133" operator="containsText" text="Baja">
      <formula>NOT(ISERROR(SEARCH("Baja",AA30)))</formula>
    </cfRule>
    <cfRule type="containsText" dxfId="135" priority="134" operator="containsText" text="Muy Baja">
      <formula>NOT(ISERROR(SEARCH("Muy Baja",AA30)))</formula>
    </cfRule>
  </conditionalFormatting>
  <conditionalFormatting sqref="AE30:AE34">
    <cfRule type="containsText" dxfId="134" priority="125" operator="containsText" text="Catastrófico">
      <formula>NOT(ISERROR(SEARCH("Catastrófico",AE30)))</formula>
    </cfRule>
    <cfRule type="containsText" dxfId="133" priority="126" operator="containsText" text="Moderado">
      <formula>NOT(ISERROR(SEARCH("Moderado",AE30)))</formula>
    </cfRule>
    <cfRule type="containsText" dxfId="132" priority="127" operator="containsText" text="Menor">
      <formula>NOT(ISERROR(SEARCH("Menor",AE30)))</formula>
    </cfRule>
    <cfRule type="containsText" dxfId="131" priority="128" operator="containsText" text="Leve">
      <formula>NOT(ISERROR(SEARCH("Leve",AE30)))</formula>
    </cfRule>
    <cfRule type="containsText" dxfId="130" priority="129" operator="containsText" text="Mayor">
      <formula>NOT(ISERROR(SEARCH("Mayor",AE30)))</formula>
    </cfRule>
  </conditionalFormatting>
  <conditionalFormatting sqref="L15">
    <cfRule type="containsText" dxfId="129" priority="119" operator="containsText" text="Catastrófico">
      <formula>NOT(ISERROR(SEARCH("Catastrófico",L15)))</formula>
    </cfRule>
    <cfRule type="containsText" dxfId="128" priority="120" operator="containsText" text="Mayor">
      <formula>NOT(ISERROR(SEARCH("Mayor",L15)))</formula>
    </cfRule>
    <cfRule type="containsText" dxfId="127" priority="121" operator="containsText" text="Alta">
      <formula>NOT(ISERROR(SEARCH("Alta",L15)))</formula>
    </cfRule>
    <cfRule type="containsText" dxfId="126" priority="122" operator="containsText" text="Moderado">
      <formula>NOT(ISERROR(SEARCH("Moderado",L15)))</formula>
    </cfRule>
    <cfRule type="containsText" dxfId="125" priority="123" operator="containsText" text="Menor">
      <formula>NOT(ISERROR(SEARCH("Menor",L15)))</formula>
    </cfRule>
    <cfRule type="containsText" dxfId="124" priority="124" operator="containsText" text="Leve">
      <formula>NOT(ISERROR(SEARCH("Leve",L15)))</formula>
    </cfRule>
  </conditionalFormatting>
  <conditionalFormatting sqref="M15">
    <cfRule type="containsText" dxfId="123" priority="113" operator="containsText" text="Catastrófico">
      <formula>NOT(ISERROR(SEARCH("Catastrófico",M15)))</formula>
    </cfRule>
    <cfRule type="containsText" dxfId="122" priority="114" operator="containsText" text="Mayor">
      <formula>NOT(ISERROR(SEARCH("Mayor",M15)))</formula>
    </cfRule>
    <cfRule type="containsText" dxfId="121" priority="115" operator="containsText" text="Alta">
      <formula>NOT(ISERROR(SEARCH("Alta",M15)))</formula>
    </cfRule>
    <cfRule type="containsText" dxfId="120" priority="116" operator="containsText" text="Moderado">
      <formula>NOT(ISERROR(SEARCH("Moderado",M15)))</formula>
    </cfRule>
    <cfRule type="containsText" dxfId="119" priority="117" operator="containsText" text="Menor">
      <formula>NOT(ISERROR(SEARCH("Menor",M15)))</formula>
    </cfRule>
    <cfRule type="containsText" dxfId="118" priority="118" operator="containsText" text="Leve">
      <formula>NOT(ISERROR(SEARCH("Leve",M15)))</formula>
    </cfRule>
  </conditionalFormatting>
  <conditionalFormatting sqref="L20">
    <cfRule type="containsText" dxfId="117" priority="107" operator="containsText" text="Catastrófico">
      <formula>NOT(ISERROR(SEARCH("Catastrófico",L20)))</formula>
    </cfRule>
    <cfRule type="containsText" dxfId="116" priority="108" operator="containsText" text="Mayor">
      <formula>NOT(ISERROR(SEARCH("Mayor",L20)))</formula>
    </cfRule>
    <cfRule type="containsText" dxfId="115" priority="109" operator="containsText" text="Alta">
      <formula>NOT(ISERROR(SEARCH("Alta",L20)))</formula>
    </cfRule>
    <cfRule type="containsText" dxfId="114" priority="110" operator="containsText" text="Moderado">
      <formula>NOT(ISERROR(SEARCH("Moderado",L20)))</formula>
    </cfRule>
    <cfRule type="containsText" dxfId="113" priority="111" operator="containsText" text="Menor">
      <formula>NOT(ISERROR(SEARCH("Menor",L20)))</formula>
    </cfRule>
    <cfRule type="containsText" dxfId="112" priority="112" operator="containsText" text="Leve">
      <formula>NOT(ISERROR(SEARCH("Leve",L20)))</formula>
    </cfRule>
  </conditionalFormatting>
  <conditionalFormatting sqref="M20">
    <cfRule type="containsText" dxfId="111" priority="101" operator="containsText" text="Catastrófico">
      <formula>NOT(ISERROR(SEARCH("Catastrófico",M20)))</formula>
    </cfRule>
    <cfRule type="containsText" dxfId="110" priority="102" operator="containsText" text="Mayor">
      <formula>NOT(ISERROR(SEARCH("Mayor",M20)))</formula>
    </cfRule>
    <cfRule type="containsText" dxfId="109" priority="103" operator="containsText" text="Alta">
      <formula>NOT(ISERROR(SEARCH("Alta",M20)))</formula>
    </cfRule>
    <cfRule type="containsText" dxfId="108" priority="104" operator="containsText" text="Moderado">
      <formula>NOT(ISERROR(SEARCH("Moderado",M20)))</formula>
    </cfRule>
    <cfRule type="containsText" dxfId="107" priority="105" operator="containsText" text="Menor">
      <formula>NOT(ISERROR(SEARCH("Menor",M20)))</formula>
    </cfRule>
    <cfRule type="containsText" dxfId="106" priority="106" operator="containsText" text="Leve">
      <formula>NOT(ISERROR(SEARCH("Leve",M20)))</formula>
    </cfRule>
  </conditionalFormatting>
  <conditionalFormatting sqref="L25">
    <cfRule type="containsText" dxfId="105" priority="95" operator="containsText" text="Catastrófico">
      <formula>NOT(ISERROR(SEARCH("Catastrófico",L25)))</formula>
    </cfRule>
    <cfRule type="containsText" dxfId="104" priority="96" operator="containsText" text="Mayor">
      <formula>NOT(ISERROR(SEARCH("Mayor",L25)))</formula>
    </cfRule>
    <cfRule type="containsText" dxfId="103" priority="97" operator="containsText" text="Alta">
      <formula>NOT(ISERROR(SEARCH("Alta",L25)))</formula>
    </cfRule>
    <cfRule type="containsText" dxfId="102" priority="98" operator="containsText" text="Moderado">
      <formula>NOT(ISERROR(SEARCH("Moderado",L25)))</formula>
    </cfRule>
    <cfRule type="containsText" dxfId="101" priority="99" operator="containsText" text="Menor">
      <formula>NOT(ISERROR(SEARCH("Menor",L25)))</formula>
    </cfRule>
    <cfRule type="containsText" dxfId="100" priority="100" operator="containsText" text="Leve">
      <formula>NOT(ISERROR(SEARCH("Leve",L25)))</formula>
    </cfRule>
  </conditionalFormatting>
  <conditionalFormatting sqref="M25">
    <cfRule type="containsText" dxfId="99" priority="89" operator="containsText" text="Catastrófico">
      <formula>NOT(ISERROR(SEARCH("Catastrófico",M25)))</formula>
    </cfRule>
    <cfRule type="containsText" dxfId="98" priority="90" operator="containsText" text="Mayor">
      <formula>NOT(ISERROR(SEARCH("Mayor",M25)))</formula>
    </cfRule>
    <cfRule type="containsText" dxfId="97" priority="91" operator="containsText" text="Alta">
      <formula>NOT(ISERROR(SEARCH("Alta",M25)))</formula>
    </cfRule>
    <cfRule type="containsText" dxfId="96" priority="92" operator="containsText" text="Moderado">
      <formula>NOT(ISERROR(SEARCH("Moderado",M25)))</formula>
    </cfRule>
    <cfRule type="containsText" dxfId="95" priority="93" operator="containsText" text="Menor">
      <formula>NOT(ISERROR(SEARCH("Menor",M25)))</formula>
    </cfRule>
    <cfRule type="containsText" dxfId="94" priority="94" operator="containsText" text="Leve">
      <formula>NOT(ISERROR(SEARCH("Leve",M25)))</formula>
    </cfRule>
  </conditionalFormatting>
  <conditionalFormatting sqref="L30 L35 L40 L45 L50">
    <cfRule type="containsText" dxfId="93" priority="83" operator="containsText" text="Catastrófico">
      <formula>NOT(ISERROR(SEARCH("Catastrófico",L30)))</formula>
    </cfRule>
    <cfRule type="containsText" dxfId="92" priority="84" operator="containsText" text="Mayor">
      <formula>NOT(ISERROR(SEARCH("Mayor",L30)))</formula>
    </cfRule>
    <cfRule type="containsText" dxfId="91" priority="85" operator="containsText" text="Alta">
      <formula>NOT(ISERROR(SEARCH("Alta",L30)))</formula>
    </cfRule>
    <cfRule type="containsText" dxfId="90" priority="86" operator="containsText" text="Moderado">
      <formula>NOT(ISERROR(SEARCH("Moderado",L30)))</formula>
    </cfRule>
    <cfRule type="containsText" dxfId="89" priority="87" operator="containsText" text="Menor">
      <formula>NOT(ISERROR(SEARCH("Menor",L30)))</formula>
    </cfRule>
    <cfRule type="containsText" dxfId="88" priority="88" operator="containsText" text="Leve">
      <formula>NOT(ISERROR(SEARCH("Leve",L30)))</formula>
    </cfRule>
  </conditionalFormatting>
  <conditionalFormatting sqref="M30 M35 M40 M45 M50">
    <cfRule type="containsText" dxfId="87" priority="77" operator="containsText" text="Catastrófico">
      <formula>NOT(ISERROR(SEARCH("Catastrófico",M30)))</formula>
    </cfRule>
    <cfRule type="containsText" dxfId="86" priority="78" operator="containsText" text="Mayor">
      <formula>NOT(ISERROR(SEARCH("Mayor",M30)))</formula>
    </cfRule>
    <cfRule type="containsText" dxfId="85" priority="79" operator="containsText" text="Alta">
      <formula>NOT(ISERROR(SEARCH("Alta",M30)))</formula>
    </cfRule>
    <cfRule type="containsText" dxfId="84" priority="80" operator="containsText" text="Moderado">
      <formula>NOT(ISERROR(SEARCH("Moderado",M30)))</formula>
    </cfRule>
    <cfRule type="containsText" dxfId="83" priority="81" operator="containsText" text="Menor">
      <formula>NOT(ISERROR(SEARCH("Menor",M30)))</formula>
    </cfRule>
    <cfRule type="containsText" dxfId="82" priority="82" operator="containsText" text="Leve">
      <formula>NOT(ISERROR(SEARCH("Leve",M30)))</formula>
    </cfRule>
  </conditionalFormatting>
  <conditionalFormatting sqref="AC40:AC44">
    <cfRule type="containsText" dxfId="81" priority="72" operator="containsText" text="Catastrófico">
      <formula>NOT(ISERROR(SEARCH("Catastrófico",AC40)))</formula>
    </cfRule>
    <cfRule type="containsText" dxfId="80" priority="73" operator="containsText" text="Mayor">
      <formula>NOT(ISERROR(SEARCH("Mayor",AC40)))</formula>
    </cfRule>
    <cfRule type="containsText" dxfId="79" priority="74" operator="containsText" text="Moderado">
      <formula>NOT(ISERROR(SEARCH("Moderado",AC40)))</formula>
    </cfRule>
    <cfRule type="containsText" dxfId="78" priority="75" operator="containsText" text="Menor">
      <formula>NOT(ISERROR(SEARCH("Menor",AC40)))</formula>
    </cfRule>
    <cfRule type="containsText" dxfId="77" priority="76" operator="containsText" text="Leve">
      <formula>NOT(ISERROR(SEARCH("Leve",AC40)))</formula>
    </cfRule>
  </conditionalFormatting>
  <conditionalFormatting sqref="AG40">
    <cfRule type="containsText" dxfId="76" priority="63" operator="containsText" text="Extremo">
      <formula>NOT(ISERROR(SEARCH("Extremo",AG40)))</formula>
    </cfRule>
    <cfRule type="containsText" dxfId="75" priority="64" operator="containsText" text="Alto">
      <formula>NOT(ISERROR(SEARCH("Alto",AG40)))</formula>
    </cfRule>
    <cfRule type="containsText" dxfId="74" priority="65" operator="containsText" text="Moderado">
      <formula>NOT(ISERROR(SEARCH("Moderado",AG40)))</formula>
    </cfRule>
    <cfRule type="containsText" dxfId="73" priority="66" operator="containsText" text="Menor">
      <formula>NOT(ISERROR(SEARCH("Menor",AG40)))</formula>
    </cfRule>
    <cfRule type="containsText" dxfId="72" priority="67" operator="containsText" text="Bajo">
      <formula>NOT(ISERROR(SEARCH("Bajo",AG40)))</formula>
    </cfRule>
    <cfRule type="containsText" dxfId="71" priority="68" operator="containsText" text="Moderado">
      <formula>NOT(ISERROR(SEARCH("Moderado",AG40)))</formula>
    </cfRule>
    <cfRule type="containsText" dxfId="70" priority="69" operator="containsText" text="Extremo">
      <formula>NOT(ISERROR(SEARCH("Extremo",AG40)))</formula>
    </cfRule>
    <cfRule type="containsText" dxfId="69" priority="70" operator="containsText" text="Baja">
      <formula>NOT(ISERROR(SEARCH("Baja",AG40)))</formula>
    </cfRule>
    <cfRule type="containsText" dxfId="68" priority="71" operator="containsText" text="Alto">
      <formula>NOT(ISERROR(SEARCH("Alto",AG40)))</formula>
    </cfRule>
  </conditionalFormatting>
  <conditionalFormatting sqref="AE40:AE44">
    <cfRule type="containsText" dxfId="67" priority="58" operator="containsText" text="Catastrófico">
      <formula>NOT(ISERROR(SEARCH("Catastrófico",AE40)))</formula>
    </cfRule>
    <cfRule type="containsText" dxfId="66" priority="59" operator="containsText" text="Moderado">
      <formula>NOT(ISERROR(SEARCH("Moderado",AE40)))</formula>
    </cfRule>
    <cfRule type="containsText" dxfId="65" priority="60" operator="containsText" text="Menor">
      <formula>NOT(ISERROR(SEARCH("Menor",AE40)))</formula>
    </cfRule>
    <cfRule type="containsText" dxfId="64" priority="61" operator="containsText" text="Leve">
      <formula>NOT(ISERROR(SEARCH("Leve",AE40)))</formula>
    </cfRule>
    <cfRule type="containsText" dxfId="63" priority="62" operator="containsText" text="Mayor">
      <formula>NOT(ISERROR(SEARCH("Mayor",AE40)))</formula>
    </cfRule>
  </conditionalFormatting>
  <conditionalFormatting sqref="AC45:AC49">
    <cfRule type="containsText" dxfId="62" priority="53" operator="containsText" text="Catastrófico">
      <formula>NOT(ISERROR(SEARCH("Catastrófico",AC45)))</formula>
    </cfRule>
    <cfRule type="containsText" dxfId="61" priority="54" operator="containsText" text="Mayor">
      <formula>NOT(ISERROR(SEARCH("Mayor",AC45)))</formula>
    </cfRule>
    <cfRule type="containsText" dxfId="60" priority="55" operator="containsText" text="Moderado">
      <formula>NOT(ISERROR(SEARCH("Moderado",AC45)))</formula>
    </cfRule>
    <cfRule type="containsText" dxfId="59" priority="56" operator="containsText" text="Menor">
      <formula>NOT(ISERROR(SEARCH("Menor",AC45)))</formula>
    </cfRule>
    <cfRule type="containsText" dxfId="58" priority="57" operator="containsText" text="Leve">
      <formula>NOT(ISERROR(SEARCH("Leve",AC45)))</formula>
    </cfRule>
  </conditionalFormatting>
  <conditionalFormatting sqref="AG45">
    <cfRule type="containsText" dxfId="57" priority="44" operator="containsText" text="Extremo">
      <formula>NOT(ISERROR(SEARCH("Extremo",AG45)))</formula>
    </cfRule>
    <cfRule type="containsText" dxfId="56" priority="45" operator="containsText" text="Alto">
      <formula>NOT(ISERROR(SEARCH("Alto",AG45)))</formula>
    </cfRule>
    <cfRule type="containsText" dxfId="55" priority="46" operator="containsText" text="Moderado">
      <formula>NOT(ISERROR(SEARCH("Moderado",AG45)))</formula>
    </cfRule>
    <cfRule type="containsText" dxfId="54" priority="47" operator="containsText" text="Menor">
      <formula>NOT(ISERROR(SEARCH("Menor",AG45)))</formula>
    </cfRule>
    <cfRule type="containsText" dxfId="53" priority="48" operator="containsText" text="Bajo">
      <formula>NOT(ISERROR(SEARCH("Bajo",AG45)))</formula>
    </cfRule>
    <cfRule type="containsText" dxfId="52" priority="49" operator="containsText" text="Moderado">
      <formula>NOT(ISERROR(SEARCH("Moderado",AG45)))</formula>
    </cfRule>
    <cfRule type="containsText" dxfId="51" priority="50" operator="containsText" text="Extremo">
      <formula>NOT(ISERROR(SEARCH("Extremo",AG45)))</formula>
    </cfRule>
    <cfRule type="containsText" dxfId="50" priority="51" operator="containsText" text="Baja">
      <formula>NOT(ISERROR(SEARCH("Baja",AG45)))</formula>
    </cfRule>
    <cfRule type="containsText" dxfId="49" priority="52" operator="containsText" text="Alto">
      <formula>NOT(ISERROR(SEARCH("Alto",AG45)))</formula>
    </cfRule>
  </conditionalFormatting>
  <conditionalFormatting sqref="AE45:AE49">
    <cfRule type="containsText" dxfId="48" priority="39" operator="containsText" text="Catastrófico">
      <formula>NOT(ISERROR(SEARCH("Catastrófico",AE45)))</formula>
    </cfRule>
    <cfRule type="containsText" dxfId="47" priority="40" operator="containsText" text="Moderado">
      <formula>NOT(ISERROR(SEARCH("Moderado",AE45)))</formula>
    </cfRule>
    <cfRule type="containsText" dxfId="46" priority="41" operator="containsText" text="Menor">
      <formula>NOT(ISERROR(SEARCH("Menor",AE45)))</formula>
    </cfRule>
    <cfRule type="containsText" dxfId="45" priority="42" operator="containsText" text="Leve">
      <formula>NOT(ISERROR(SEARCH("Leve",AE45)))</formula>
    </cfRule>
    <cfRule type="containsText" dxfId="44" priority="43" operator="containsText" text="Mayor">
      <formula>NOT(ISERROR(SEARCH("Mayor",AE45)))</formula>
    </cfRule>
  </conditionalFormatting>
  <conditionalFormatting sqref="AC50:AC54">
    <cfRule type="containsText" dxfId="43" priority="34" operator="containsText" text="Catastrófico">
      <formula>NOT(ISERROR(SEARCH("Catastrófico",AC50)))</formula>
    </cfRule>
    <cfRule type="containsText" dxfId="42" priority="35" operator="containsText" text="Mayor">
      <formula>NOT(ISERROR(SEARCH("Mayor",AC50)))</formula>
    </cfRule>
    <cfRule type="containsText" dxfId="41" priority="36" operator="containsText" text="Moderado">
      <formula>NOT(ISERROR(SEARCH("Moderado",AC50)))</formula>
    </cfRule>
    <cfRule type="containsText" dxfId="40" priority="37" operator="containsText" text="Menor">
      <formula>NOT(ISERROR(SEARCH("Menor",AC50)))</formula>
    </cfRule>
    <cfRule type="containsText" dxfId="39" priority="38" operator="containsText" text="Leve">
      <formula>NOT(ISERROR(SEARCH("Leve",AC50)))</formula>
    </cfRule>
  </conditionalFormatting>
  <conditionalFormatting sqref="AG50">
    <cfRule type="containsText" dxfId="38" priority="25" operator="containsText" text="Extremo">
      <formula>NOT(ISERROR(SEARCH("Extremo",AG50)))</formula>
    </cfRule>
    <cfRule type="containsText" dxfId="37" priority="26" operator="containsText" text="Alto">
      <formula>NOT(ISERROR(SEARCH("Alto",AG50)))</formula>
    </cfRule>
    <cfRule type="containsText" dxfId="36" priority="27" operator="containsText" text="Moderado">
      <formula>NOT(ISERROR(SEARCH("Moderado",AG50)))</formula>
    </cfRule>
    <cfRule type="containsText" dxfId="35" priority="28" operator="containsText" text="Menor">
      <formula>NOT(ISERROR(SEARCH("Menor",AG50)))</formula>
    </cfRule>
    <cfRule type="containsText" dxfId="34" priority="29" operator="containsText" text="Bajo">
      <formula>NOT(ISERROR(SEARCH("Bajo",AG50)))</formula>
    </cfRule>
    <cfRule type="containsText" dxfId="33" priority="30" operator="containsText" text="Moderado">
      <formula>NOT(ISERROR(SEARCH("Moderado",AG50)))</formula>
    </cfRule>
    <cfRule type="containsText" dxfId="32" priority="31" operator="containsText" text="Extremo">
      <formula>NOT(ISERROR(SEARCH("Extremo",AG50)))</formula>
    </cfRule>
    <cfRule type="containsText" dxfId="31" priority="32" operator="containsText" text="Baja">
      <formula>NOT(ISERROR(SEARCH("Baja",AG50)))</formula>
    </cfRule>
    <cfRule type="containsText" dxfId="30" priority="33" operator="containsText" text="Alto">
      <formula>NOT(ISERROR(SEARCH("Alto",AG50)))</formula>
    </cfRule>
  </conditionalFormatting>
  <conditionalFormatting sqref="AE50:AE54">
    <cfRule type="containsText" dxfId="29" priority="20" operator="containsText" text="Catastrófico">
      <formula>NOT(ISERROR(SEARCH("Catastrófico",AE50)))</formula>
    </cfRule>
    <cfRule type="containsText" dxfId="28" priority="21" operator="containsText" text="Moderado">
      <formula>NOT(ISERROR(SEARCH("Moderado",AE50)))</formula>
    </cfRule>
    <cfRule type="containsText" dxfId="27" priority="22" operator="containsText" text="Menor">
      <formula>NOT(ISERROR(SEARCH("Menor",AE50)))</formula>
    </cfRule>
    <cfRule type="containsText" dxfId="26" priority="23" operator="containsText" text="Leve">
      <formula>NOT(ISERROR(SEARCH("Leve",AE50)))</formula>
    </cfRule>
    <cfRule type="containsText" dxfId="25" priority="24" operator="containsText" text="Mayor">
      <formula>NOT(ISERROR(SEARCH("Mayor",AE50)))</formula>
    </cfRule>
  </conditionalFormatting>
  <conditionalFormatting sqref="AC35:AC39">
    <cfRule type="containsText" dxfId="24" priority="15" operator="containsText" text="Catastrófico">
      <formula>NOT(ISERROR(SEARCH("Catastrófico",AC35)))</formula>
    </cfRule>
    <cfRule type="containsText" dxfId="23" priority="16" operator="containsText" text="Mayor">
      <formula>NOT(ISERROR(SEARCH("Mayor",AC35)))</formula>
    </cfRule>
    <cfRule type="containsText" dxfId="22" priority="17" operator="containsText" text="Moderado">
      <formula>NOT(ISERROR(SEARCH("Moderado",AC35)))</formula>
    </cfRule>
    <cfRule type="containsText" dxfId="21" priority="18" operator="containsText" text="Menor">
      <formula>NOT(ISERROR(SEARCH("Menor",AC35)))</formula>
    </cfRule>
    <cfRule type="containsText" dxfId="20" priority="19" operator="containsText" text="Leve">
      <formula>NOT(ISERROR(SEARCH("Leve",AC35)))</formula>
    </cfRule>
  </conditionalFormatting>
  <conditionalFormatting sqref="AG35">
    <cfRule type="containsText" dxfId="19" priority="6" operator="containsText" text="Extremo">
      <formula>NOT(ISERROR(SEARCH("Extremo",AG35)))</formula>
    </cfRule>
    <cfRule type="containsText" dxfId="18" priority="7" operator="containsText" text="Alto">
      <formula>NOT(ISERROR(SEARCH("Alto",AG35)))</formula>
    </cfRule>
    <cfRule type="containsText" dxfId="17" priority="8" operator="containsText" text="Moderado">
      <formula>NOT(ISERROR(SEARCH("Moderado",AG35)))</formula>
    </cfRule>
    <cfRule type="containsText" dxfId="16" priority="9" operator="containsText" text="Menor">
      <formula>NOT(ISERROR(SEARCH("Menor",AG35)))</formula>
    </cfRule>
    <cfRule type="containsText" dxfId="15" priority="10" operator="containsText" text="Bajo">
      <formula>NOT(ISERROR(SEARCH("Bajo",AG35)))</formula>
    </cfRule>
    <cfRule type="containsText" dxfId="14" priority="11" operator="containsText" text="Moderado">
      <formula>NOT(ISERROR(SEARCH("Moderado",AG35)))</formula>
    </cfRule>
    <cfRule type="containsText" dxfId="13" priority="12" operator="containsText" text="Extremo">
      <formula>NOT(ISERROR(SEARCH("Extremo",AG35)))</formula>
    </cfRule>
    <cfRule type="containsText" dxfId="12" priority="13" operator="containsText" text="Baja">
      <formula>NOT(ISERROR(SEARCH("Baja",AG35)))</formula>
    </cfRule>
    <cfRule type="containsText" dxfId="11" priority="14" operator="containsText" text="Alto">
      <formula>NOT(ISERROR(SEARCH("Alto",AG35)))</formula>
    </cfRule>
  </conditionalFormatting>
  <conditionalFormatting sqref="AE35:AE39">
    <cfRule type="containsText" dxfId="10" priority="1" operator="containsText" text="Catastrófico">
      <formula>NOT(ISERROR(SEARCH("Catastrófico",AE35)))</formula>
    </cfRule>
    <cfRule type="containsText" dxfId="9" priority="2" operator="containsText" text="Moderado">
      <formula>NOT(ISERROR(SEARCH("Moderado",AE35)))</formula>
    </cfRule>
    <cfRule type="containsText" dxfId="8" priority="3" operator="containsText" text="Menor">
      <formula>NOT(ISERROR(SEARCH("Menor",AE35)))</formula>
    </cfRule>
    <cfRule type="containsText" dxfId="7" priority="4" operator="containsText" text="Leve">
      <formula>NOT(ISERROR(SEARCH("Leve",AE35)))</formula>
    </cfRule>
    <cfRule type="containsText" dxfId="6" priority="5" operator="containsText" text="Mayor">
      <formula>NOT(ISERROR(SEARCH("Mayor",AE35)))</formula>
    </cfRule>
  </conditionalFormatting>
  <hyperlinks>
    <hyperlink ref="AM15:AM19" r:id="rId1" display="Plan anticorrupción" xr:uid="{508C18EC-E66D-4CA0-9E57-173FEC702035}"/>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containsText" priority="332" operator="containsText" id="{6470CC5A-C35F-4467-A710-082D5448A660}">
            <xm:f>NOT(ISERROR(SEARCH('[9. Matriz de Riesgos SIGCMA 5X5 Recurso Humano.xlsx]Tabla probabilidad'!#REF!,I10)))</xm:f>
            <xm:f>'[9. Matriz de Riesgos SIGCMA 5X5 Recurso Humano.xlsx]Tabla probabilidad'!#REF!</xm:f>
            <x14:dxf>
              <font>
                <color rgb="FF006100"/>
              </font>
              <fill>
                <patternFill>
                  <bgColor rgb="FFC6EFCE"/>
                </patternFill>
              </fill>
            </x14:dxf>
          </x14:cfRule>
          <x14:cfRule type="containsText" priority="333" operator="containsText" id="{B65347C2-51C8-425B-8929-C71F2D288893}">
            <xm:f>NOT(ISERROR(SEARCH('[9. Matriz de Riesgos SIGCMA 5X5 Recurso Humano.xlsx]Tabla probabilidad'!#REF!,I10)))</xm:f>
            <xm:f>'[9. Matriz de Riesgos SIGCMA 5X5 Recurso Humano.xlsx]Tabla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262" operator="containsText" id="{80F28B79-C175-4EA6-87A5-B5C17D8707BB}">
            <xm:f>NOT(ISERROR(SEARCH('[9. Matriz de Riesgos SIGCMA 5X5 Recurso Humano.xlsx]Tabla probabilidad'!#REF!,I15)))</xm:f>
            <xm:f>'[9. Matriz de Riesgos SIGCMA 5X5 Recurso Humano.xlsx]Tabla probabilidad'!#REF!</xm:f>
            <x14:dxf>
              <font>
                <color rgb="FF006100"/>
              </font>
              <fill>
                <patternFill>
                  <bgColor rgb="FFC6EFCE"/>
                </patternFill>
              </fill>
            </x14:dxf>
          </x14:cfRule>
          <x14:cfRule type="containsText" priority="263" operator="containsText" id="{7477473B-4F77-4D69-AF04-B5D751D8E856}">
            <xm:f>NOT(ISERROR(SEARCH('[9. Matriz de Riesgos SIGCMA 5X5 Recurso Humano.xlsx]Tabla probabilidad'!#REF!,I15)))</xm:f>
            <xm:f>'[9. Matriz de Riesgos SIGCMA 5X5 Recurso Humano.xlsx]Tabla probabilidad'!#REF!</xm:f>
            <x14:dxf>
              <font>
                <color rgb="FF9C0006"/>
              </font>
              <fill>
                <patternFill>
                  <bgColor rgb="FFFFC7CE"/>
                </patternFill>
              </fill>
            </x14:dxf>
          </x14:cfRule>
          <xm:sqref>I15 I20 I25</xm:sqref>
        </x14:conditionalFormatting>
        <x14:conditionalFormatting xmlns:xm="http://schemas.microsoft.com/office/excel/2006/main">
          <x14:cfRule type="containsText" priority="174" operator="containsText" id="{84B44759-7770-4714-A34E-DA0711FAD333}">
            <xm:f>NOT(ISERROR(SEARCH('[9. Matriz de Riesgos SIGCMA 5X5 Recurso Humano.xlsx]Tabla probabilidad'!#REF!,I30)))</xm:f>
            <xm:f>'[9. Matriz de Riesgos SIGCMA 5X5 Recurso Humano.xlsx]Tabla probabilidad'!#REF!</xm:f>
            <x14:dxf>
              <font>
                <color rgb="FF006100"/>
              </font>
              <fill>
                <patternFill>
                  <bgColor rgb="FFC6EFCE"/>
                </patternFill>
              </fill>
            </x14:dxf>
          </x14:cfRule>
          <x14:cfRule type="containsText" priority="175" operator="containsText" id="{D32F6F8F-9043-451B-B0EE-277E037D8471}">
            <xm:f>NOT(ISERROR(SEARCH('[9. Matriz de Riesgos SIGCMA 5X5 Recurso Humano.xlsx]Tabla probabilidad'!#REF!,I30)))</xm:f>
            <xm:f>'[9. Matriz de Riesgos SIGCMA 5X5 Recurso Humano.xlsx]Tabla probabilidad'!#REF!</xm:f>
            <x14:dxf>
              <font>
                <color rgb="FF9C0006"/>
              </font>
              <fill>
                <patternFill>
                  <bgColor rgb="FFFFC7CE"/>
                </patternFill>
              </fill>
            </x14:dxf>
          </x14:cfRule>
          <xm:sqref>I30 I35 I40 I45 I50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E4D3403-CCA2-41C9-8782-531F5EEBBEAD}">
          <x14:formula1>
            <xm:f>'\\172.16.175.124\area de coordinacion\GESTION DE CALIDAD\SISTEMA GESTION DE LA CALIDAD\6.PLANIFICACIÓN\Matriz de riesgos 2021\[10. Matriz de Riesgos SIGCMA 5X5 Gestión de insumos.xlsx]LISTA'!#REF!</xm:f>
          </x14:formula1>
          <xm:sqref>AN15 AH15</xm:sqref>
        </x14:dataValidation>
        <x14:dataValidation type="list" allowBlank="1" showInputMessage="1" showErrorMessage="1" xr:uid="{522106BE-EA0E-473D-8FA2-9856BDD4B189}">
          <x14:formula1>
            <xm:f>'\\172.16.175.124\area de coordinacion\GESTION DE CALIDAD\SISTEMA GESTION DE LA CALIDAD\6.PLANIFICACIÓN\Matriz de riesgos 2021\[9. Matriz de Riesgos SIGCMA 5X5 Recurso Humano.xlsx]LISTA'!#REF!</xm:f>
          </x14:formula1>
          <xm:sqref>K10:K54 G10 G15 G20 G25 G30 G35 G40 G45 G50 AN10 AN50 AN20 AN25 AN30 AN35 AN40 AN45 AH10 AH50 AH20 AH25 AH30 AH35 AH40 AH45 R45:S46 R40:S41 R50:S51 R10:S36 U45:W46 U40:W41 U50:W51 U10:W36 C10:C54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topLeftCell="J4" workbookViewId="0">
      <selection activeCell="Q15" sqref="Q15"/>
    </sheetView>
  </sheetViews>
  <sheetFormatPr baseColWidth="10" defaultRowHeight="15" x14ac:dyDescent="0.25"/>
  <cols>
    <col min="2" max="2" width="25.5703125" customWidth="1"/>
    <col min="6" max="6" width="27.42578125" customWidth="1"/>
    <col min="7" max="7" width="24.7109375" style="51" customWidth="1"/>
    <col min="8" max="8" width="11.42578125" style="51"/>
    <col min="9" max="9" width="18.28515625" style="51" customWidth="1"/>
    <col min="10" max="12" width="11.42578125" style="51"/>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51" t="s">
        <v>23</v>
      </c>
      <c r="H1" s="51" t="s">
        <v>15</v>
      </c>
    </row>
    <row r="4" spans="2:26" x14ac:dyDescent="0.25">
      <c r="B4" t="s">
        <v>137</v>
      </c>
      <c r="C4" t="s">
        <v>78</v>
      </c>
      <c r="F4" t="s">
        <v>51</v>
      </c>
      <c r="G4" s="50" t="s">
        <v>162</v>
      </c>
      <c r="H4" s="50">
        <v>0.2</v>
      </c>
      <c r="I4" s="50"/>
      <c r="K4" s="50"/>
      <c r="Q4" t="s">
        <v>163</v>
      </c>
      <c r="R4" s="50">
        <v>0.5</v>
      </c>
      <c r="S4" s="51" t="s">
        <v>69</v>
      </c>
      <c r="T4" s="50">
        <v>0.3</v>
      </c>
      <c r="U4" s="51" t="s">
        <v>71</v>
      </c>
      <c r="V4" s="50">
        <v>0.4</v>
      </c>
      <c r="W4" s="51" t="s">
        <v>72</v>
      </c>
    </row>
    <row r="5" spans="2:26" x14ac:dyDescent="0.25">
      <c r="B5" t="s">
        <v>138</v>
      </c>
      <c r="C5" t="s">
        <v>78</v>
      </c>
      <c r="F5" t="s">
        <v>52</v>
      </c>
      <c r="G5" s="50" t="s">
        <v>162</v>
      </c>
      <c r="H5" s="50">
        <v>0.2</v>
      </c>
      <c r="I5" s="50"/>
      <c r="K5" s="50"/>
      <c r="Q5" t="s">
        <v>164</v>
      </c>
      <c r="R5" s="50">
        <v>0.45</v>
      </c>
      <c r="S5" s="51" t="s">
        <v>69</v>
      </c>
      <c r="T5" s="50">
        <v>0.36</v>
      </c>
      <c r="U5" s="51" t="s">
        <v>71</v>
      </c>
      <c r="V5" s="50">
        <v>0.4</v>
      </c>
      <c r="W5" s="51" t="s">
        <v>72</v>
      </c>
    </row>
    <row r="6" spans="2:26" x14ac:dyDescent="0.25">
      <c r="B6" t="s">
        <v>139</v>
      </c>
      <c r="C6" t="s">
        <v>72</v>
      </c>
      <c r="F6" t="s">
        <v>53</v>
      </c>
      <c r="G6" s="50" t="s">
        <v>70</v>
      </c>
      <c r="H6" s="50">
        <v>0.6</v>
      </c>
      <c r="I6" s="50" t="s">
        <v>195</v>
      </c>
      <c r="K6" s="50"/>
      <c r="Q6" t="s">
        <v>165</v>
      </c>
      <c r="R6" s="50">
        <v>0.4</v>
      </c>
      <c r="S6" s="51" t="s">
        <v>69</v>
      </c>
      <c r="T6" s="50">
        <v>0.36</v>
      </c>
      <c r="U6" s="51" t="s">
        <v>71</v>
      </c>
      <c r="V6" s="50">
        <v>0.4</v>
      </c>
      <c r="W6" s="51" t="s">
        <v>72</v>
      </c>
    </row>
    <row r="7" spans="2:26" x14ac:dyDescent="0.25">
      <c r="B7" t="s">
        <v>140</v>
      </c>
      <c r="C7" t="s">
        <v>136</v>
      </c>
      <c r="G7" s="50"/>
      <c r="I7" s="50"/>
      <c r="K7" s="50"/>
      <c r="Q7" t="s">
        <v>166</v>
      </c>
      <c r="R7" s="50">
        <v>0.35</v>
      </c>
      <c r="S7" s="51" t="s">
        <v>70</v>
      </c>
      <c r="T7" s="50">
        <v>0.42</v>
      </c>
      <c r="U7" s="51" t="s">
        <v>71</v>
      </c>
      <c r="V7" s="50">
        <v>0.4</v>
      </c>
      <c r="W7" s="51" t="s">
        <v>72</v>
      </c>
    </row>
    <row r="8" spans="2:26" x14ac:dyDescent="0.25">
      <c r="B8" t="s">
        <v>141</v>
      </c>
      <c r="C8" t="s">
        <v>76</v>
      </c>
      <c r="G8" s="50"/>
      <c r="I8" s="50"/>
      <c r="K8" s="50"/>
      <c r="Q8" t="s">
        <v>167</v>
      </c>
      <c r="R8" s="50">
        <v>0.35</v>
      </c>
      <c r="S8" s="51" t="s">
        <v>70</v>
      </c>
      <c r="T8" s="50">
        <v>0.6</v>
      </c>
      <c r="U8" s="51" t="s">
        <v>71</v>
      </c>
      <c r="V8" s="50">
        <v>0.26</v>
      </c>
      <c r="W8" s="51" t="s">
        <v>72</v>
      </c>
    </row>
    <row r="9" spans="2:26" x14ac:dyDescent="0.25">
      <c r="B9" t="s">
        <v>143</v>
      </c>
      <c r="C9" t="s">
        <v>78</v>
      </c>
      <c r="G9" s="50"/>
      <c r="I9" s="50"/>
      <c r="K9" s="50"/>
      <c r="Q9" t="s">
        <v>168</v>
      </c>
      <c r="R9" s="50">
        <v>0.3</v>
      </c>
      <c r="S9" s="51" t="s">
        <v>70</v>
      </c>
      <c r="T9" s="50">
        <v>0.6</v>
      </c>
      <c r="U9" s="51" t="s">
        <v>71</v>
      </c>
      <c r="V9" s="50">
        <v>0.3</v>
      </c>
      <c r="W9" s="51" t="s">
        <v>72</v>
      </c>
    </row>
    <row r="10" spans="2:26" x14ac:dyDescent="0.25">
      <c r="B10" t="s">
        <v>144</v>
      </c>
      <c r="C10" t="s">
        <v>72</v>
      </c>
    </row>
    <row r="11" spans="2:26" x14ac:dyDescent="0.25">
      <c r="B11" t="s">
        <v>145</v>
      </c>
      <c r="C11" t="s">
        <v>72</v>
      </c>
      <c r="F11" t="s">
        <v>137</v>
      </c>
      <c r="G11" s="51" t="s">
        <v>68</v>
      </c>
      <c r="H11" s="50">
        <v>0.1</v>
      </c>
      <c r="I11" s="51" t="s">
        <v>162</v>
      </c>
      <c r="J11" s="50">
        <v>0.2</v>
      </c>
      <c r="K11" s="51" t="s">
        <v>78</v>
      </c>
    </row>
    <row r="12" spans="2:26" x14ac:dyDescent="0.25">
      <c r="B12" t="s">
        <v>146</v>
      </c>
      <c r="C12" t="s">
        <v>136</v>
      </c>
      <c r="F12" t="s">
        <v>138</v>
      </c>
      <c r="G12" s="51" t="s">
        <v>68</v>
      </c>
      <c r="H12" s="50">
        <v>0.1</v>
      </c>
      <c r="I12" s="51" t="s">
        <v>71</v>
      </c>
      <c r="J12" s="50">
        <v>0.4</v>
      </c>
      <c r="K12" s="51" t="s">
        <v>78</v>
      </c>
      <c r="Q12" t="s">
        <v>14</v>
      </c>
      <c r="R12" t="s">
        <v>196</v>
      </c>
      <c r="S12" s="51" t="s">
        <v>18</v>
      </c>
      <c r="T12" t="s">
        <v>31</v>
      </c>
      <c r="U12" s="51" t="s">
        <v>32</v>
      </c>
      <c r="V12" t="s">
        <v>197</v>
      </c>
      <c r="W12" s="51" t="s">
        <v>15</v>
      </c>
      <c r="X12" t="s">
        <v>23</v>
      </c>
      <c r="Y12" s="51" t="s">
        <v>15</v>
      </c>
      <c r="Z12" t="s">
        <v>198</v>
      </c>
    </row>
    <row r="13" spans="2:26" x14ac:dyDescent="0.25">
      <c r="B13" t="s">
        <v>147</v>
      </c>
      <c r="C13" t="s">
        <v>76</v>
      </c>
      <c r="F13" t="s">
        <v>139</v>
      </c>
      <c r="G13" s="51" t="s">
        <v>68</v>
      </c>
      <c r="H13" s="50">
        <v>0.1</v>
      </c>
      <c r="I13" s="51" t="s">
        <v>72</v>
      </c>
      <c r="J13" s="50">
        <v>0.6</v>
      </c>
      <c r="K13" s="51" t="s">
        <v>72</v>
      </c>
      <c r="Q13" t="s">
        <v>68</v>
      </c>
      <c r="R13" t="s">
        <v>162</v>
      </c>
      <c r="S13" t="s">
        <v>78</v>
      </c>
      <c r="T13" t="s">
        <v>51</v>
      </c>
      <c r="U13" t="s">
        <v>55</v>
      </c>
      <c r="V13" t="s">
        <v>68</v>
      </c>
      <c r="W13" s="49">
        <v>0.1</v>
      </c>
      <c r="X13" t="s">
        <v>162</v>
      </c>
      <c r="Y13" s="49">
        <v>0.2</v>
      </c>
      <c r="Z13" t="s">
        <v>78</v>
      </c>
    </row>
    <row r="14" spans="2:26" x14ac:dyDescent="0.25">
      <c r="B14" t="s">
        <v>148</v>
      </c>
      <c r="C14" t="s">
        <v>72</v>
      </c>
      <c r="F14" t="s">
        <v>140</v>
      </c>
      <c r="G14" s="51" t="s">
        <v>68</v>
      </c>
      <c r="H14" s="50">
        <v>0.1</v>
      </c>
      <c r="I14" s="51" t="s">
        <v>74</v>
      </c>
      <c r="J14" s="50">
        <v>0.8</v>
      </c>
      <c r="K14" s="51" t="s">
        <v>77</v>
      </c>
      <c r="Q14" t="s">
        <v>68</v>
      </c>
      <c r="R14" t="s">
        <v>71</v>
      </c>
      <c r="S14" t="s">
        <v>78</v>
      </c>
      <c r="T14" t="s">
        <v>51</v>
      </c>
      <c r="U14" t="s">
        <v>55</v>
      </c>
      <c r="V14" t="s">
        <v>68</v>
      </c>
      <c r="W14" s="49">
        <v>0.1</v>
      </c>
      <c r="X14" t="s">
        <v>71</v>
      </c>
      <c r="Y14" s="49">
        <v>0.4</v>
      </c>
      <c r="Z14" t="s">
        <v>78</v>
      </c>
    </row>
    <row r="15" spans="2:26" x14ac:dyDescent="0.25">
      <c r="B15" t="s">
        <v>142</v>
      </c>
      <c r="C15" t="s">
        <v>72</v>
      </c>
      <c r="F15" t="s">
        <v>141</v>
      </c>
      <c r="G15" s="51" t="s">
        <v>68</v>
      </c>
      <c r="H15" s="50">
        <v>0.1</v>
      </c>
      <c r="I15" s="51" t="s">
        <v>75</v>
      </c>
      <c r="J15" s="50">
        <v>1</v>
      </c>
      <c r="K15" s="51" t="s">
        <v>76</v>
      </c>
      <c r="Q15" t="s">
        <v>68</v>
      </c>
      <c r="R15" t="s">
        <v>72</v>
      </c>
      <c r="S15" t="s">
        <v>72</v>
      </c>
      <c r="T15" t="s">
        <v>51</v>
      </c>
      <c r="U15" t="s">
        <v>55</v>
      </c>
      <c r="V15" t="s">
        <v>68</v>
      </c>
      <c r="W15" s="49">
        <v>0.1</v>
      </c>
      <c r="X15" t="s">
        <v>72</v>
      </c>
      <c r="Y15" s="49">
        <v>0.6</v>
      </c>
      <c r="Z15" t="s">
        <v>72</v>
      </c>
    </row>
    <row r="16" spans="2:26" x14ac:dyDescent="0.25">
      <c r="B16" t="s">
        <v>158</v>
      </c>
      <c r="C16" t="s">
        <v>72</v>
      </c>
      <c r="F16" t="s">
        <v>143</v>
      </c>
      <c r="G16" s="51" t="s">
        <v>68</v>
      </c>
      <c r="H16" s="50">
        <v>0.2</v>
      </c>
      <c r="I16" s="51" t="s">
        <v>162</v>
      </c>
      <c r="J16" s="50">
        <v>0.2</v>
      </c>
      <c r="K16" s="51" t="s">
        <v>78</v>
      </c>
      <c r="T16" t="s">
        <v>51</v>
      </c>
      <c r="U16" t="s">
        <v>55</v>
      </c>
    </row>
    <row r="17" spans="2:21" x14ac:dyDescent="0.25">
      <c r="B17" t="s">
        <v>149</v>
      </c>
      <c r="C17" t="s">
        <v>136</v>
      </c>
      <c r="F17" t="s">
        <v>144</v>
      </c>
      <c r="G17" s="51" t="s">
        <v>68</v>
      </c>
      <c r="H17" s="50">
        <v>0.2</v>
      </c>
      <c r="I17" s="51" t="s">
        <v>71</v>
      </c>
      <c r="J17" s="50">
        <v>0.4</v>
      </c>
      <c r="K17" s="51" t="s">
        <v>78</v>
      </c>
      <c r="R17" s="50">
        <v>0.5</v>
      </c>
      <c r="S17" s="49">
        <v>0.5</v>
      </c>
      <c r="T17" t="s">
        <v>51</v>
      </c>
      <c r="U17" t="s">
        <v>55</v>
      </c>
    </row>
    <row r="18" spans="2:21" x14ac:dyDescent="0.25">
      <c r="B18" t="s">
        <v>150</v>
      </c>
      <c r="C18" t="s">
        <v>76</v>
      </c>
      <c r="F18" t="s">
        <v>145</v>
      </c>
      <c r="G18" s="51" t="s">
        <v>68</v>
      </c>
      <c r="H18" s="50">
        <v>0.2</v>
      </c>
      <c r="I18" s="51" t="s">
        <v>72</v>
      </c>
      <c r="J18" s="50">
        <v>0.6</v>
      </c>
      <c r="K18" s="51" t="s">
        <v>72</v>
      </c>
      <c r="R18" s="50">
        <v>0.45</v>
      </c>
      <c r="S18" s="49">
        <v>0.35</v>
      </c>
      <c r="T18" t="s">
        <v>51</v>
      </c>
      <c r="U18" t="s">
        <v>55</v>
      </c>
    </row>
    <row r="19" spans="2:21" x14ac:dyDescent="0.25">
      <c r="B19" t="s">
        <v>151</v>
      </c>
      <c r="C19" t="s">
        <v>72</v>
      </c>
      <c r="F19" t="s">
        <v>146</v>
      </c>
      <c r="G19" s="51" t="s">
        <v>68</v>
      </c>
      <c r="H19" s="50">
        <v>0.2</v>
      </c>
      <c r="I19" s="51" t="s">
        <v>74</v>
      </c>
      <c r="J19" s="50">
        <v>0.8</v>
      </c>
      <c r="K19" s="51" t="s">
        <v>77</v>
      </c>
      <c r="R19" s="50">
        <v>0.4</v>
      </c>
      <c r="T19" t="s">
        <v>51</v>
      </c>
      <c r="U19" t="s">
        <v>55</v>
      </c>
    </row>
    <row r="20" spans="2:21" x14ac:dyDescent="0.25">
      <c r="B20" t="s">
        <v>152</v>
      </c>
      <c r="C20" t="s">
        <v>72</v>
      </c>
      <c r="F20" t="s">
        <v>147</v>
      </c>
      <c r="G20" s="51" t="s">
        <v>68</v>
      </c>
      <c r="H20" s="50">
        <v>0.2</v>
      </c>
      <c r="I20" s="51" t="s">
        <v>75</v>
      </c>
      <c r="J20" s="50">
        <v>1</v>
      </c>
      <c r="K20" s="51" t="s">
        <v>76</v>
      </c>
      <c r="R20" s="50">
        <v>0.35</v>
      </c>
      <c r="T20" t="s">
        <v>51</v>
      </c>
      <c r="U20" t="s">
        <v>55</v>
      </c>
    </row>
    <row r="21" spans="2:21" x14ac:dyDescent="0.25">
      <c r="B21" t="s">
        <v>153</v>
      </c>
      <c r="C21" t="s">
        <v>136</v>
      </c>
      <c r="F21" t="s">
        <v>148</v>
      </c>
      <c r="G21" s="51" t="s">
        <v>69</v>
      </c>
      <c r="H21" s="50">
        <v>0.3</v>
      </c>
      <c r="I21" s="51" t="s">
        <v>162</v>
      </c>
      <c r="J21" s="50">
        <v>0.2</v>
      </c>
      <c r="K21" s="51" t="s">
        <v>78</v>
      </c>
      <c r="R21" s="50">
        <v>0.35</v>
      </c>
      <c r="T21" t="s">
        <v>51</v>
      </c>
      <c r="U21" t="s">
        <v>55</v>
      </c>
    </row>
    <row r="22" spans="2:21" x14ac:dyDescent="0.25">
      <c r="B22" t="s">
        <v>154</v>
      </c>
      <c r="C22" t="s">
        <v>136</v>
      </c>
      <c r="F22" t="s">
        <v>142</v>
      </c>
      <c r="G22" s="51" t="s">
        <v>69</v>
      </c>
      <c r="H22" s="50">
        <v>0.3</v>
      </c>
      <c r="I22" s="51" t="s">
        <v>71</v>
      </c>
      <c r="J22" s="50">
        <v>0.4</v>
      </c>
      <c r="K22" s="51" t="s">
        <v>72</v>
      </c>
      <c r="R22" s="50">
        <v>0.3</v>
      </c>
      <c r="T22" t="s">
        <v>51</v>
      </c>
      <c r="U22" t="s">
        <v>55</v>
      </c>
    </row>
    <row r="23" spans="2:21" x14ac:dyDescent="0.25">
      <c r="B23" t="s">
        <v>155</v>
      </c>
      <c r="C23" t="s">
        <v>76</v>
      </c>
      <c r="F23" t="s">
        <v>158</v>
      </c>
      <c r="G23" s="51" t="s">
        <v>69</v>
      </c>
      <c r="H23" s="50">
        <v>0.3</v>
      </c>
      <c r="I23" s="51" t="s">
        <v>72</v>
      </c>
      <c r="J23" s="50">
        <v>0.6</v>
      </c>
      <c r="K23" s="51" t="s">
        <v>72</v>
      </c>
      <c r="T23" t="s">
        <v>51</v>
      </c>
      <c r="U23" t="s">
        <v>55</v>
      </c>
    </row>
    <row r="24" spans="2:21" x14ac:dyDescent="0.25">
      <c r="B24" t="s">
        <v>199</v>
      </c>
      <c r="C24" t="s">
        <v>136</v>
      </c>
      <c r="F24" t="s">
        <v>149</v>
      </c>
      <c r="G24" s="51" t="s">
        <v>69</v>
      </c>
      <c r="H24" s="50">
        <v>0.3</v>
      </c>
      <c r="I24" s="51" t="s">
        <v>74</v>
      </c>
      <c r="J24" s="50">
        <v>0.8</v>
      </c>
      <c r="K24" s="51" t="s">
        <v>77</v>
      </c>
      <c r="T24" t="s">
        <v>51</v>
      </c>
      <c r="U24" t="s">
        <v>55</v>
      </c>
    </row>
    <row r="25" spans="2:21" x14ac:dyDescent="0.25">
      <c r="B25" t="s">
        <v>200</v>
      </c>
      <c r="C25" t="s">
        <v>136</v>
      </c>
      <c r="F25" t="s">
        <v>150</v>
      </c>
      <c r="G25" s="51" t="s">
        <v>69</v>
      </c>
      <c r="H25" s="50">
        <v>0.3</v>
      </c>
      <c r="I25" s="51" t="s">
        <v>75</v>
      </c>
      <c r="J25" s="50">
        <v>1</v>
      </c>
      <c r="K25" s="51" t="s">
        <v>76</v>
      </c>
    </row>
    <row r="26" spans="2:21" x14ac:dyDescent="0.25">
      <c r="B26" t="s">
        <v>201</v>
      </c>
      <c r="C26" t="s">
        <v>136</v>
      </c>
      <c r="F26" t="s">
        <v>151</v>
      </c>
      <c r="G26" s="51" t="s">
        <v>69</v>
      </c>
      <c r="H26" s="50">
        <v>0.4</v>
      </c>
      <c r="I26" s="51" t="s">
        <v>162</v>
      </c>
      <c r="J26" s="50">
        <v>0.2</v>
      </c>
      <c r="K26" s="51" t="s">
        <v>78</v>
      </c>
    </row>
    <row r="27" spans="2:21" x14ac:dyDescent="0.25">
      <c r="B27" t="s">
        <v>202</v>
      </c>
      <c r="C27" t="s">
        <v>136</v>
      </c>
      <c r="F27" t="s">
        <v>152</v>
      </c>
      <c r="G27" s="51" t="s">
        <v>69</v>
      </c>
      <c r="H27" s="50">
        <v>0.4</v>
      </c>
      <c r="I27" s="51" t="s">
        <v>71</v>
      </c>
      <c r="J27" s="50">
        <v>0.4</v>
      </c>
      <c r="K27" s="51" t="s">
        <v>72</v>
      </c>
    </row>
    <row r="28" spans="2:21" x14ac:dyDescent="0.25">
      <c r="B28" t="s">
        <v>203</v>
      </c>
      <c r="C28" t="s">
        <v>76</v>
      </c>
      <c r="F28" t="s">
        <v>153</v>
      </c>
      <c r="G28" s="51" t="s">
        <v>69</v>
      </c>
      <c r="H28" s="50">
        <v>0.4</v>
      </c>
      <c r="I28" s="51" t="s">
        <v>72</v>
      </c>
      <c r="J28" s="50">
        <v>0.6</v>
      </c>
      <c r="K28" s="51" t="s">
        <v>72</v>
      </c>
    </row>
    <row r="29" spans="2:21" x14ac:dyDescent="0.25">
      <c r="F29" t="s">
        <v>154</v>
      </c>
      <c r="G29" s="51" t="s">
        <v>69</v>
      </c>
      <c r="H29" s="50">
        <v>0.4</v>
      </c>
      <c r="I29" s="51" t="s">
        <v>74</v>
      </c>
      <c r="J29" s="50">
        <v>0.8</v>
      </c>
      <c r="K29" s="51" t="s">
        <v>77</v>
      </c>
    </row>
    <row r="30" spans="2:21" x14ac:dyDescent="0.25">
      <c r="F30" t="s">
        <v>155</v>
      </c>
      <c r="G30" s="51" t="s">
        <v>69</v>
      </c>
      <c r="H30" s="50">
        <v>0.4</v>
      </c>
      <c r="I30" s="51" t="s">
        <v>75</v>
      </c>
      <c r="J30" s="50">
        <v>1</v>
      </c>
      <c r="K30" s="51" t="s">
        <v>76</v>
      </c>
    </row>
    <row r="31" spans="2:21" x14ac:dyDescent="0.25">
      <c r="F31" t="s">
        <v>156</v>
      </c>
      <c r="G31" s="51" t="s">
        <v>70</v>
      </c>
      <c r="H31" s="50">
        <v>0.5</v>
      </c>
      <c r="I31" s="51" t="s">
        <v>162</v>
      </c>
      <c r="J31" s="50">
        <v>0.2</v>
      </c>
      <c r="K31" s="51" t="s">
        <v>72</v>
      </c>
    </row>
    <row r="32" spans="2:21" x14ac:dyDescent="0.25">
      <c r="F32" t="s">
        <v>157</v>
      </c>
      <c r="G32" s="51" t="s">
        <v>70</v>
      </c>
      <c r="H32" s="50">
        <v>0.5</v>
      </c>
      <c r="I32" s="51" t="s">
        <v>71</v>
      </c>
      <c r="J32" s="50">
        <v>0.4</v>
      </c>
      <c r="K32" s="51" t="s">
        <v>72</v>
      </c>
    </row>
    <row r="33" spans="6:11" x14ac:dyDescent="0.25">
      <c r="F33" t="s">
        <v>159</v>
      </c>
      <c r="G33" s="51" t="s">
        <v>70</v>
      </c>
      <c r="H33" s="50">
        <v>0.5</v>
      </c>
      <c r="I33" s="51" t="s">
        <v>72</v>
      </c>
      <c r="J33" s="50">
        <v>0.6</v>
      </c>
      <c r="K33" s="51" t="s">
        <v>72</v>
      </c>
    </row>
    <row r="34" spans="6:11" x14ac:dyDescent="0.25">
      <c r="F34" t="s">
        <v>161</v>
      </c>
      <c r="G34" s="51" t="s">
        <v>70</v>
      </c>
      <c r="H34" s="50">
        <v>0.5</v>
      </c>
      <c r="I34" s="51" t="s">
        <v>74</v>
      </c>
      <c r="J34" s="50">
        <v>0.8</v>
      </c>
      <c r="K34" s="51" t="s">
        <v>77</v>
      </c>
    </row>
    <row r="35" spans="6:11" x14ac:dyDescent="0.25">
      <c r="F35" t="s">
        <v>160</v>
      </c>
      <c r="G35" s="51" t="s">
        <v>70</v>
      </c>
      <c r="H35" s="50">
        <v>0.5</v>
      </c>
      <c r="I35" s="51" t="s">
        <v>75</v>
      </c>
      <c r="J35" s="50">
        <v>1</v>
      </c>
      <c r="K35" s="51" t="s">
        <v>76</v>
      </c>
    </row>
    <row r="37" spans="6:11" ht="45" x14ac:dyDescent="0.25">
      <c r="G37" s="52" t="s">
        <v>170</v>
      </c>
    </row>
    <row r="38" spans="6:11" ht="105" x14ac:dyDescent="0.25">
      <c r="G38" s="52" t="s">
        <v>171</v>
      </c>
    </row>
    <row r="39" spans="6:11" ht="75" x14ac:dyDescent="0.25">
      <c r="G39" s="52" t="s">
        <v>172</v>
      </c>
    </row>
    <row r="40" spans="6:11" ht="75" x14ac:dyDescent="0.25">
      <c r="G40" s="52" t="s">
        <v>173</v>
      </c>
    </row>
    <row r="41" spans="6:11" ht="75" x14ac:dyDescent="0.25">
      <c r="G41" s="52" t="s">
        <v>174</v>
      </c>
    </row>
    <row r="42" spans="6:11" ht="45" x14ac:dyDescent="0.25">
      <c r="G42" s="52" t="s">
        <v>175</v>
      </c>
    </row>
    <row r="43" spans="6:11" ht="105" x14ac:dyDescent="0.25">
      <c r="G43" s="52" t="s">
        <v>176</v>
      </c>
    </row>
    <row r="44" spans="6:11" ht="75" x14ac:dyDescent="0.25">
      <c r="G44" s="52" t="s">
        <v>177</v>
      </c>
    </row>
    <row r="45" spans="6:11" ht="75" x14ac:dyDescent="0.25">
      <c r="G45" s="52" t="s">
        <v>178</v>
      </c>
    </row>
    <row r="46" spans="6:11" ht="75" x14ac:dyDescent="0.25">
      <c r="G46" s="52" t="s">
        <v>179</v>
      </c>
    </row>
    <row r="47" spans="6:11" ht="45" x14ac:dyDescent="0.25">
      <c r="G47" s="52" t="s">
        <v>180</v>
      </c>
    </row>
    <row r="48" spans="6:11" ht="105" x14ac:dyDescent="0.25">
      <c r="G48" s="52" t="s">
        <v>181</v>
      </c>
    </row>
    <row r="49" spans="7:7" ht="75" x14ac:dyDescent="0.25">
      <c r="G49" s="52" t="s">
        <v>182</v>
      </c>
    </row>
    <row r="50" spans="7:7" ht="75" x14ac:dyDescent="0.25">
      <c r="G50" s="52" t="s">
        <v>183</v>
      </c>
    </row>
    <row r="51" spans="7:7" ht="75" x14ac:dyDescent="0.25">
      <c r="G51" s="52" t="s">
        <v>184</v>
      </c>
    </row>
    <row r="52" spans="7:7" ht="45" x14ac:dyDescent="0.25">
      <c r="G52" s="52" t="s">
        <v>185</v>
      </c>
    </row>
    <row r="53" spans="7:7" ht="105" x14ac:dyDescent="0.25">
      <c r="G53" s="52" t="s">
        <v>186</v>
      </c>
    </row>
    <row r="54" spans="7:7" ht="75" x14ac:dyDescent="0.25">
      <c r="G54" s="52" t="s">
        <v>187</v>
      </c>
    </row>
    <row r="55" spans="7:7" ht="75" x14ac:dyDescent="0.25">
      <c r="G55" s="52" t="s">
        <v>188</v>
      </c>
    </row>
    <row r="56" spans="7:7" ht="75" x14ac:dyDescent="0.25">
      <c r="G56" s="52" t="s">
        <v>189</v>
      </c>
    </row>
    <row r="57" spans="7:7" ht="45" x14ac:dyDescent="0.25">
      <c r="G57" s="52" t="s">
        <v>190</v>
      </c>
    </row>
    <row r="58" spans="7:7" ht="105" x14ac:dyDescent="0.25">
      <c r="G58" s="52" t="s">
        <v>191</v>
      </c>
    </row>
    <row r="59" spans="7:7" ht="75" x14ac:dyDescent="0.25">
      <c r="G59" s="52" t="s">
        <v>192</v>
      </c>
    </row>
    <row r="60" spans="7:7" ht="75" x14ac:dyDescent="0.25">
      <c r="G60" s="52" t="s">
        <v>193</v>
      </c>
    </row>
    <row r="61" spans="7:7" ht="75" x14ac:dyDescent="0.25">
      <c r="G61" s="52" t="s">
        <v>194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26" workbookViewId="0">
      <selection activeCell="D19" sqref="D19"/>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3" t="s">
        <v>38</v>
      </c>
      <c r="C2" s="3" t="s">
        <v>39</v>
      </c>
      <c r="D2" s="3" t="s">
        <v>46</v>
      </c>
      <c r="E2" s="5" t="s">
        <v>50</v>
      </c>
      <c r="F2" s="3" t="s">
        <v>54</v>
      </c>
      <c r="G2" s="3" t="s">
        <v>57</v>
      </c>
      <c r="H2" s="3" t="s">
        <v>60</v>
      </c>
      <c r="I2" s="3" t="s">
        <v>63</v>
      </c>
      <c r="J2" s="3" t="s">
        <v>80</v>
      </c>
      <c r="K2" s="3" t="s">
        <v>205</v>
      </c>
    </row>
    <row r="3" spans="2:11" ht="30" x14ac:dyDescent="0.25">
      <c r="B3" t="s">
        <v>40</v>
      </c>
      <c r="C3" s="6" t="s">
        <v>41</v>
      </c>
      <c r="D3" s="4" t="s">
        <v>47</v>
      </c>
      <c r="E3" t="s">
        <v>51</v>
      </c>
      <c r="F3" t="s">
        <v>55</v>
      </c>
      <c r="G3" t="s">
        <v>58</v>
      </c>
      <c r="H3" t="s">
        <v>61</v>
      </c>
      <c r="I3" t="s">
        <v>64</v>
      </c>
      <c r="J3" t="s">
        <v>81</v>
      </c>
      <c r="K3" t="s">
        <v>206</v>
      </c>
    </row>
    <row r="4" spans="2:11" ht="75" x14ac:dyDescent="0.25">
      <c r="B4" s="56" t="s">
        <v>211</v>
      </c>
      <c r="C4" t="s">
        <v>42</v>
      </c>
      <c r="D4" s="4" t="s">
        <v>48</v>
      </c>
      <c r="E4" t="s">
        <v>52</v>
      </c>
      <c r="F4" t="s">
        <v>56</v>
      </c>
      <c r="G4" t="s">
        <v>59</v>
      </c>
      <c r="H4" t="s">
        <v>62</v>
      </c>
      <c r="I4" t="s">
        <v>65</v>
      </c>
      <c r="J4" t="s">
        <v>82</v>
      </c>
      <c r="K4" t="s">
        <v>207</v>
      </c>
    </row>
    <row r="5" spans="2:11" ht="60" x14ac:dyDescent="0.25">
      <c r="B5" s="56" t="s">
        <v>222</v>
      </c>
      <c r="C5" t="s">
        <v>43</v>
      </c>
      <c r="D5" s="4" t="s">
        <v>73</v>
      </c>
      <c r="E5" t="s">
        <v>53</v>
      </c>
      <c r="K5" t="s">
        <v>208</v>
      </c>
    </row>
    <row r="6" spans="2:11" ht="45" x14ac:dyDescent="0.25">
      <c r="B6" s="56" t="s">
        <v>210</v>
      </c>
      <c r="C6" t="s">
        <v>44</v>
      </c>
      <c r="D6" s="4" t="s">
        <v>224</v>
      </c>
      <c r="K6" t="s">
        <v>209</v>
      </c>
    </row>
    <row r="7" spans="2:11" ht="60" x14ac:dyDescent="0.25">
      <c r="B7" s="56" t="s">
        <v>232</v>
      </c>
      <c r="C7" t="s">
        <v>45</v>
      </c>
      <c r="D7" s="7" t="s">
        <v>49</v>
      </c>
    </row>
    <row r="8" spans="2:11" ht="30" x14ac:dyDescent="0.25">
      <c r="B8" s="56" t="s">
        <v>242</v>
      </c>
      <c r="C8" t="s">
        <v>223</v>
      </c>
      <c r="D8" s="55" t="s">
        <v>217</v>
      </c>
    </row>
    <row r="9" spans="2:11" ht="30" x14ac:dyDescent="0.25">
      <c r="B9" t="s">
        <v>233</v>
      </c>
      <c r="C9" t="s">
        <v>79</v>
      </c>
      <c r="D9" s="55" t="s">
        <v>218</v>
      </c>
    </row>
    <row r="10" spans="2:11" ht="30" x14ac:dyDescent="0.25">
      <c r="C10" t="s">
        <v>239</v>
      </c>
      <c r="D10" s="55" t="s">
        <v>219</v>
      </c>
    </row>
    <row r="11" spans="2:11" ht="30" x14ac:dyDescent="0.25">
      <c r="D11" s="55" t="s">
        <v>220</v>
      </c>
    </row>
    <row r="12" spans="2:11" ht="30" x14ac:dyDescent="0.25">
      <c r="D12" s="55" t="s">
        <v>221</v>
      </c>
    </row>
    <row r="13" spans="2:11" ht="30" x14ac:dyDescent="0.25">
      <c r="D13" s="54" t="s">
        <v>212</v>
      </c>
    </row>
    <row r="14" spans="2:11" ht="30" x14ac:dyDescent="0.25">
      <c r="D14" s="54" t="s">
        <v>213</v>
      </c>
    </row>
    <row r="15" spans="2:11" ht="30" x14ac:dyDescent="0.25">
      <c r="D15" s="54" t="s">
        <v>214</v>
      </c>
    </row>
    <row r="16" spans="2:11" ht="30" x14ac:dyDescent="0.25">
      <c r="D16" s="54" t="s">
        <v>215</v>
      </c>
    </row>
    <row r="17" spans="4:4" ht="30" x14ac:dyDescent="0.25">
      <c r="D17" s="54" t="s">
        <v>216</v>
      </c>
    </row>
    <row r="18" spans="4:4" ht="60" x14ac:dyDescent="0.25">
      <c r="D18" s="6" t="s">
        <v>243</v>
      </c>
    </row>
    <row r="19" spans="4:4" ht="60" x14ac:dyDescent="0.25">
      <c r="D19" s="6" t="s">
        <v>244</v>
      </c>
    </row>
    <row r="20" spans="4:4" ht="30" x14ac:dyDescent="0.25">
      <c r="D20" s="63" t="s">
        <v>227</v>
      </c>
    </row>
    <row r="21" spans="4:4" ht="30" x14ac:dyDescent="0.25">
      <c r="D21" s="63" t="s">
        <v>228</v>
      </c>
    </row>
    <row r="22" spans="4:4" ht="30" x14ac:dyDescent="0.25">
      <c r="D22" s="63" t="s">
        <v>229</v>
      </c>
    </row>
    <row r="23" spans="4:4" ht="30" x14ac:dyDescent="0.25">
      <c r="D23" s="63" t="s">
        <v>230</v>
      </c>
    </row>
    <row r="24" spans="4:4" ht="45" x14ac:dyDescent="0.25">
      <c r="D24" s="63" t="s">
        <v>231</v>
      </c>
    </row>
    <row r="25" spans="4:4" ht="45" x14ac:dyDescent="0.25">
      <c r="D25" s="63" t="s">
        <v>225</v>
      </c>
    </row>
    <row r="26" spans="4:4" ht="60" x14ac:dyDescent="0.25">
      <c r="D26" s="63" t="s">
        <v>226</v>
      </c>
    </row>
    <row r="27" spans="4:4" ht="45" x14ac:dyDescent="0.25">
      <c r="D27" s="63" t="s">
        <v>235</v>
      </c>
    </row>
    <row r="28" spans="4:4" ht="45" x14ac:dyDescent="0.25">
      <c r="D28" s="63" t="s">
        <v>236</v>
      </c>
    </row>
    <row r="29" spans="4:4" ht="45" x14ac:dyDescent="0.25">
      <c r="D29" s="63" t="s">
        <v>237</v>
      </c>
    </row>
    <row r="30" spans="4:4" ht="45" x14ac:dyDescent="0.25">
      <c r="D30" s="63" t="s">
        <v>234</v>
      </c>
    </row>
    <row r="31" spans="4:4" ht="45" x14ac:dyDescent="0.25">
      <c r="D31" s="63" t="s">
        <v>238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EA00-4847-48B6-9119-4CD414E3ECFB}">
  <sheetPr>
    <tabColor theme="8" tint="-0.249977111117893"/>
  </sheetPr>
  <dimension ref="A1:J69"/>
  <sheetViews>
    <sheetView topLeftCell="A19" zoomScale="80" zoomScaleNormal="80" workbookViewId="0">
      <selection activeCell="L7" sqref="L7"/>
    </sheetView>
  </sheetViews>
  <sheetFormatPr baseColWidth="10" defaultColWidth="10.5703125" defaultRowHeight="14.25" x14ac:dyDescent="0.2"/>
  <cols>
    <col min="1" max="1" width="44.42578125" style="46" customWidth="1"/>
    <col min="2" max="2" width="15.5703125" style="47" customWidth="1"/>
    <col min="3" max="3" width="39.42578125" style="9" customWidth="1"/>
    <col min="4" max="4" width="24.140625" style="47" customWidth="1"/>
    <col min="5" max="5" width="46.5703125" style="9" customWidth="1"/>
    <col min="6" max="16384" width="10.5703125" style="9"/>
  </cols>
  <sheetData>
    <row r="1" spans="1:10" ht="12.75" customHeight="1" x14ac:dyDescent="0.2">
      <c r="A1" s="24"/>
      <c r="B1" s="193" t="s">
        <v>91</v>
      </c>
      <c r="C1" s="193"/>
      <c r="D1" s="193"/>
      <c r="E1" s="25"/>
      <c r="F1" s="24"/>
      <c r="G1" s="24"/>
      <c r="H1" s="24"/>
      <c r="J1" s="26"/>
    </row>
    <row r="2" spans="1:10" ht="12.75" customHeight="1" x14ac:dyDescent="0.2">
      <c r="A2" s="24"/>
      <c r="B2" s="193" t="s">
        <v>103</v>
      </c>
      <c r="C2" s="193"/>
      <c r="D2" s="193"/>
      <c r="E2" s="25"/>
      <c r="F2" s="24"/>
      <c r="G2" s="24"/>
      <c r="H2" s="24"/>
      <c r="J2" s="26"/>
    </row>
    <row r="3" spans="1:10" ht="12.75" customHeight="1" x14ac:dyDescent="0.2">
      <c r="A3" s="24"/>
      <c r="B3" s="27"/>
      <c r="C3" s="27"/>
      <c r="D3" s="27"/>
      <c r="E3" s="25"/>
      <c r="F3" s="24"/>
      <c r="G3" s="24"/>
      <c r="H3" s="24"/>
      <c r="J3" s="26"/>
    </row>
    <row r="4" spans="1:10" ht="12.75" customHeight="1" x14ac:dyDescent="0.2">
      <c r="A4" s="24"/>
      <c r="B4" s="27"/>
      <c r="C4" s="27"/>
      <c r="D4" s="27"/>
      <c r="E4" s="25"/>
      <c r="F4" s="24"/>
      <c r="G4" s="24"/>
      <c r="H4" s="24"/>
      <c r="J4" s="26"/>
    </row>
    <row r="5" spans="1:10" ht="87" customHeight="1" x14ac:dyDescent="0.2">
      <c r="A5" s="28" t="s">
        <v>104</v>
      </c>
      <c r="B5" s="194" t="s">
        <v>370</v>
      </c>
      <c r="C5" s="194"/>
      <c r="D5" s="28" t="s">
        <v>105</v>
      </c>
      <c r="E5" s="29" t="s">
        <v>415</v>
      </c>
      <c r="G5" s="26"/>
      <c r="J5" s="30"/>
    </row>
    <row r="6" spans="1:10" ht="16.7" customHeight="1" x14ac:dyDescent="0.2">
      <c r="A6" s="15"/>
      <c r="B6" s="16"/>
      <c r="C6" s="16"/>
      <c r="D6" s="15"/>
      <c r="E6" s="14"/>
      <c r="J6" s="26"/>
    </row>
    <row r="7" spans="1:10" ht="54.75" customHeight="1" x14ac:dyDescent="0.2">
      <c r="A7" s="31" t="s">
        <v>106</v>
      </c>
      <c r="B7" s="195" t="s">
        <v>371</v>
      </c>
      <c r="C7" s="195"/>
      <c r="D7" s="195"/>
      <c r="E7" s="195"/>
    </row>
    <row r="8" spans="1:10" ht="13.35" customHeight="1" x14ac:dyDescent="0.2">
      <c r="A8" s="32"/>
      <c r="B8" s="32"/>
      <c r="D8" s="33"/>
      <c r="E8" s="33"/>
    </row>
    <row r="9" spans="1:10" ht="63.75" customHeight="1" x14ac:dyDescent="0.2">
      <c r="A9" s="112" t="s">
        <v>107</v>
      </c>
      <c r="B9" s="196" t="s">
        <v>372</v>
      </c>
      <c r="C9" s="196"/>
      <c r="D9" s="196"/>
      <c r="E9" s="196"/>
    </row>
    <row r="10" spans="1:10" ht="14.25" customHeight="1" x14ac:dyDescent="0.2">
      <c r="A10" s="32"/>
      <c r="B10" s="32"/>
      <c r="D10" s="33"/>
      <c r="E10" s="33"/>
    </row>
    <row r="11" spans="1:10" s="34" customFormat="1" ht="12.75" x14ac:dyDescent="0.2">
      <c r="A11" s="191" t="s">
        <v>108</v>
      </c>
      <c r="B11" s="191"/>
      <c r="C11" s="191"/>
      <c r="D11" s="191"/>
      <c r="E11" s="191"/>
    </row>
    <row r="12" spans="1:10" s="34" customFormat="1" ht="12.75" customHeight="1" x14ac:dyDescent="0.2">
      <c r="A12" s="35" t="s">
        <v>109</v>
      </c>
      <c r="B12" s="35" t="s">
        <v>110</v>
      </c>
      <c r="C12" s="36" t="s">
        <v>111</v>
      </c>
      <c r="D12" s="36" t="s">
        <v>112</v>
      </c>
      <c r="E12" s="36" t="s">
        <v>113</v>
      </c>
    </row>
    <row r="13" spans="1:10" s="34" customFormat="1" ht="12.75" customHeight="1" x14ac:dyDescent="0.2">
      <c r="A13" s="35"/>
      <c r="B13" s="35"/>
      <c r="C13" s="36"/>
      <c r="D13" s="36"/>
      <c r="E13" s="36"/>
    </row>
    <row r="14" spans="1:10" s="34" customFormat="1" ht="130.5" customHeight="1" x14ac:dyDescent="0.2">
      <c r="A14" s="192" t="s">
        <v>114</v>
      </c>
      <c r="B14" s="64">
        <v>1</v>
      </c>
      <c r="C14" s="37" t="s">
        <v>247</v>
      </c>
      <c r="D14" s="64">
        <v>1</v>
      </c>
      <c r="E14" s="37" t="s">
        <v>248</v>
      </c>
    </row>
    <row r="15" spans="1:10" s="34" customFormat="1" ht="67.5" customHeight="1" x14ac:dyDescent="0.2">
      <c r="A15" s="192"/>
      <c r="B15" s="64">
        <v>2</v>
      </c>
      <c r="C15" s="38" t="s">
        <v>249</v>
      </c>
      <c r="D15" s="65">
        <v>2</v>
      </c>
      <c r="E15" s="38" t="s">
        <v>250</v>
      </c>
    </row>
    <row r="16" spans="1:10" s="34" customFormat="1" ht="72" customHeight="1" x14ac:dyDescent="0.2">
      <c r="A16" s="192"/>
      <c r="B16" s="66"/>
      <c r="C16" s="39"/>
      <c r="D16" s="66"/>
      <c r="E16" s="66"/>
    </row>
    <row r="17" spans="1:5" s="34" customFormat="1" ht="126" customHeight="1" x14ac:dyDescent="0.2">
      <c r="A17" s="189" t="s">
        <v>115</v>
      </c>
      <c r="B17" s="64"/>
      <c r="C17" s="67"/>
      <c r="D17" s="68"/>
      <c r="E17" s="38"/>
    </row>
    <row r="18" spans="1:5" s="34" customFormat="1" ht="97.5" customHeight="1" x14ac:dyDescent="0.2">
      <c r="A18" s="190"/>
      <c r="B18" s="64"/>
      <c r="C18" s="38"/>
      <c r="D18" s="65"/>
      <c r="E18" s="38"/>
    </row>
    <row r="19" spans="1:5" s="34" customFormat="1" ht="93" customHeight="1" x14ac:dyDescent="0.2">
      <c r="A19" s="188" t="s">
        <v>116</v>
      </c>
      <c r="B19" s="64">
        <v>3</v>
      </c>
      <c r="C19" s="38" t="s">
        <v>251</v>
      </c>
      <c r="D19" s="65">
        <v>3</v>
      </c>
      <c r="E19" s="38" t="s">
        <v>252</v>
      </c>
    </row>
    <row r="20" spans="1:5" s="34" customFormat="1" ht="62.25" customHeight="1" x14ac:dyDescent="0.2">
      <c r="A20" s="189"/>
      <c r="B20" s="64">
        <v>4</v>
      </c>
      <c r="C20" s="38" t="s">
        <v>253</v>
      </c>
      <c r="D20" s="64">
        <v>4</v>
      </c>
      <c r="E20" s="38" t="s">
        <v>254</v>
      </c>
    </row>
    <row r="21" spans="1:5" s="34" customFormat="1" ht="81.75" customHeight="1" x14ac:dyDescent="0.2">
      <c r="A21" s="189"/>
      <c r="B21" s="64">
        <v>5</v>
      </c>
      <c r="C21" s="38" t="s">
        <v>255</v>
      </c>
      <c r="D21" s="64">
        <v>5</v>
      </c>
      <c r="E21" s="38" t="s">
        <v>256</v>
      </c>
    </row>
    <row r="22" spans="1:5" s="34" customFormat="1" ht="132.75" customHeight="1" x14ac:dyDescent="0.2">
      <c r="A22" s="189"/>
      <c r="B22" s="64">
        <v>6</v>
      </c>
      <c r="C22" s="38" t="s">
        <v>257</v>
      </c>
      <c r="D22" s="64">
        <v>6</v>
      </c>
      <c r="E22" s="38" t="s">
        <v>258</v>
      </c>
    </row>
    <row r="23" spans="1:5" s="34" customFormat="1" ht="89.1" customHeight="1" x14ac:dyDescent="0.2">
      <c r="A23" s="189"/>
      <c r="B23" s="64">
        <v>7</v>
      </c>
      <c r="C23" s="38" t="s">
        <v>259</v>
      </c>
      <c r="D23" s="64">
        <v>7</v>
      </c>
      <c r="E23" s="38" t="s">
        <v>260</v>
      </c>
    </row>
    <row r="24" spans="1:5" s="34" customFormat="1" ht="58.5" customHeight="1" x14ac:dyDescent="0.2">
      <c r="A24" s="190"/>
      <c r="B24" s="69">
        <v>8</v>
      </c>
      <c r="C24" s="39" t="s">
        <v>261</v>
      </c>
      <c r="D24" s="69">
        <v>8</v>
      </c>
      <c r="E24" s="39" t="s">
        <v>262</v>
      </c>
    </row>
    <row r="25" spans="1:5" s="34" customFormat="1" ht="44.25" customHeight="1" x14ac:dyDescent="0.2">
      <c r="A25" s="188" t="s">
        <v>117</v>
      </c>
      <c r="B25" s="64">
        <v>9</v>
      </c>
      <c r="C25" s="38" t="s">
        <v>263</v>
      </c>
      <c r="D25" s="64">
        <v>9</v>
      </c>
      <c r="E25" s="38" t="s">
        <v>264</v>
      </c>
    </row>
    <row r="26" spans="1:5" s="34" customFormat="1" ht="38.25" x14ac:dyDescent="0.2">
      <c r="A26" s="189"/>
      <c r="B26" s="64">
        <v>10</v>
      </c>
      <c r="C26" s="38" t="s">
        <v>265</v>
      </c>
      <c r="D26" s="64">
        <v>10</v>
      </c>
      <c r="E26" s="38" t="s">
        <v>266</v>
      </c>
    </row>
    <row r="27" spans="1:5" s="34" customFormat="1" ht="12.75" customHeight="1" x14ac:dyDescent="0.2">
      <c r="A27" s="189"/>
      <c r="B27" s="64"/>
      <c r="C27" s="38"/>
      <c r="D27" s="64"/>
      <c r="E27" s="38"/>
    </row>
    <row r="28" spans="1:5" s="34" customFormat="1" ht="49.5" customHeight="1" x14ac:dyDescent="0.2">
      <c r="A28" s="70" t="s">
        <v>118</v>
      </c>
      <c r="B28" s="71">
        <v>11</v>
      </c>
      <c r="C28" s="39" t="s">
        <v>267</v>
      </c>
      <c r="D28" s="71">
        <v>11</v>
      </c>
      <c r="E28" s="39" t="s">
        <v>268</v>
      </c>
    </row>
    <row r="29" spans="1:5" s="34" customFormat="1" ht="109.5" customHeight="1" x14ac:dyDescent="0.2">
      <c r="A29" s="179" t="s">
        <v>119</v>
      </c>
      <c r="B29" s="71">
        <v>12</v>
      </c>
      <c r="C29" s="39" t="s">
        <v>269</v>
      </c>
      <c r="D29" s="72">
        <v>12</v>
      </c>
      <c r="E29" s="42" t="s">
        <v>270</v>
      </c>
    </row>
    <row r="30" spans="1:5" s="34" customFormat="1" ht="84.75" customHeight="1" x14ac:dyDescent="0.2">
      <c r="A30" s="180"/>
      <c r="B30" s="71">
        <v>13</v>
      </c>
      <c r="C30" s="73" t="s">
        <v>271</v>
      </c>
      <c r="D30" s="72">
        <v>13</v>
      </c>
      <c r="E30" s="42" t="s">
        <v>272</v>
      </c>
    </row>
    <row r="31" spans="1:5" s="34" customFormat="1" ht="62.25" customHeight="1" x14ac:dyDescent="0.2">
      <c r="A31" s="181"/>
      <c r="B31" s="71">
        <v>14</v>
      </c>
      <c r="C31" s="73" t="s">
        <v>273</v>
      </c>
      <c r="D31" s="70">
        <v>14</v>
      </c>
      <c r="E31" s="38" t="s">
        <v>274</v>
      </c>
    </row>
    <row r="32" spans="1:5" s="40" customFormat="1" ht="13.5" customHeight="1" x14ac:dyDescent="0.2">
      <c r="A32" s="182" t="s">
        <v>120</v>
      </c>
      <c r="B32" s="183"/>
      <c r="C32" s="183"/>
      <c r="D32" s="183"/>
      <c r="E32" s="184"/>
    </row>
    <row r="33" spans="1:8" s="40" customFormat="1" ht="16.5" customHeight="1" x14ac:dyDescent="0.2">
      <c r="A33" s="74" t="s">
        <v>121</v>
      </c>
      <c r="B33" s="75" t="s">
        <v>110</v>
      </c>
      <c r="C33" s="76" t="s">
        <v>122</v>
      </c>
      <c r="D33" s="76" t="s">
        <v>112</v>
      </c>
      <c r="E33" s="76" t="s">
        <v>123</v>
      </c>
    </row>
    <row r="34" spans="1:8" s="40" customFormat="1" ht="75.75" customHeight="1" x14ac:dyDescent="0.2">
      <c r="A34" s="185" t="s">
        <v>124</v>
      </c>
      <c r="B34" s="77">
        <v>1</v>
      </c>
      <c r="C34" s="38" t="s">
        <v>275</v>
      </c>
      <c r="D34" s="77">
        <v>1</v>
      </c>
      <c r="E34" s="78" t="s">
        <v>276</v>
      </c>
    </row>
    <row r="35" spans="1:8" s="40" customFormat="1" ht="69.75" customHeight="1" x14ac:dyDescent="0.2">
      <c r="A35" s="186"/>
      <c r="B35" s="77">
        <v>2</v>
      </c>
      <c r="C35" s="42" t="s">
        <v>277</v>
      </c>
      <c r="D35" s="77">
        <v>2</v>
      </c>
      <c r="E35" s="38" t="s">
        <v>278</v>
      </c>
    </row>
    <row r="36" spans="1:8" s="40" customFormat="1" ht="66" customHeight="1" x14ac:dyDescent="0.2">
      <c r="A36" s="186"/>
      <c r="B36" s="77">
        <v>3</v>
      </c>
      <c r="C36" s="41" t="s">
        <v>279</v>
      </c>
      <c r="D36" s="77">
        <v>3</v>
      </c>
      <c r="E36" s="38" t="s">
        <v>280</v>
      </c>
    </row>
    <row r="37" spans="1:8" s="40" customFormat="1" ht="95.25" customHeight="1" x14ac:dyDescent="0.2">
      <c r="A37" s="186"/>
      <c r="B37" s="77">
        <v>4</v>
      </c>
      <c r="C37" s="39" t="s">
        <v>281</v>
      </c>
      <c r="D37" s="77">
        <v>4</v>
      </c>
      <c r="E37" s="38" t="s">
        <v>282</v>
      </c>
    </row>
    <row r="38" spans="1:8" s="34" customFormat="1" ht="90.75" customHeight="1" x14ac:dyDescent="0.2">
      <c r="A38" s="186"/>
      <c r="B38" s="77"/>
      <c r="C38" s="39"/>
      <c r="D38" s="77">
        <v>5</v>
      </c>
      <c r="E38" s="38" t="s">
        <v>283</v>
      </c>
    </row>
    <row r="39" spans="1:8" s="34" customFormat="1" ht="82.5" customHeight="1" x14ac:dyDescent="0.2">
      <c r="A39" s="187"/>
      <c r="B39" s="66"/>
      <c r="C39" s="66"/>
      <c r="D39" s="77">
        <v>6</v>
      </c>
      <c r="E39" s="38" t="s">
        <v>284</v>
      </c>
    </row>
    <row r="40" spans="1:8" s="34" customFormat="1" ht="103.5" customHeight="1" x14ac:dyDescent="0.2">
      <c r="A40" s="79" t="s">
        <v>125</v>
      </c>
      <c r="B40" s="77">
        <v>5</v>
      </c>
      <c r="C40" s="80" t="s">
        <v>285</v>
      </c>
      <c r="D40" s="77">
        <v>7</v>
      </c>
      <c r="E40" s="39" t="s">
        <v>286</v>
      </c>
    </row>
    <row r="41" spans="1:8" s="34" customFormat="1" ht="83.25" customHeight="1" x14ac:dyDescent="0.2">
      <c r="A41" s="188" t="s">
        <v>126</v>
      </c>
      <c r="B41" s="64">
        <v>6</v>
      </c>
      <c r="C41" s="81" t="s">
        <v>287</v>
      </c>
      <c r="D41" s="77">
        <v>8</v>
      </c>
      <c r="E41" s="38" t="s">
        <v>288</v>
      </c>
    </row>
    <row r="42" spans="1:8" s="34" customFormat="1" ht="93" customHeight="1" x14ac:dyDescent="0.2">
      <c r="A42" s="189"/>
      <c r="B42" s="64">
        <v>7</v>
      </c>
      <c r="C42" s="37" t="s">
        <v>289</v>
      </c>
      <c r="D42" s="82"/>
      <c r="E42" s="83"/>
    </row>
    <row r="43" spans="1:8" s="34" customFormat="1" ht="94.5" customHeight="1" x14ac:dyDescent="0.2">
      <c r="A43" s="189"/>
      <c r="B43" s="64">
        <v>8</v>
      </c>
      <c r="C43" s="37" t="s">
        <v>290</v>
      </c>
      <c r="D43" s="84"/>
      <c r="E43" s="38"/>
    </row>
    <row r="44" spans="1:8" s="34" customFormat="1" ht="48.75" customHeight="1" x14ac:dyDescent="0.2">
      <c r="A44" s="189"/>
      <c r="B44" s="64">
        <v>9</v>
      </c>
      <c r="C44" s="37" t="s">
        <v>291</v>
      </c>
      <c r="D44" s="84"/>
      <c r="E44" s="38"/>
    </row>
    <row r="45" spans="1:8" s="34" customFormat="1" ht="48" customHeight="1" x14ac:dyDescent="0.2">
      <c r="A45" s="189"/>
      <c r="B45" s="64">
        <v>10</v>
      </c>
      <c r="C45" s="41" t="s">
        <v>292</v>
      </c>
      <c r="D45" s="85">
        <v>9</v>
      </c>
      <c r="E45" s="38" t="s">
        <v>293</v>
      </c>
    </row>
    <row r="46" spans="1:8" s="34" customFormat="1" ht="50.25" customHeight="1" x14ac:dyDescent="0.2">
      <c r="A46" s="190"/>
      <c r="B46" s="64"/>
      <c r="C46" s="42"/>
      <c r="D46" s="86"/>
      <c r="E46" s="38" t="s">
        <v>127</v>
      </c>
    </row>
    <row r="47" spans="1:8" s="34" customFormat="1" ht="49.5" customHeight="1" x14ac:dyDescent="0.2">
      <c r="A47" s="188" t="s">
        <v>128</v>
      </c>
      <c r="B47" s="64">
        <v>11</v>
      </c>
      <c r="C47" s="38" t="s">
        <v>294</v>
      </c>
      <c r="D47" s="86">
        <v>10</v>
      </c>
      <c r="E47" s="38" t="s">
        <v>295</v>
      </c>
      <c r="H47" s="43"/>
    </row>
    <row r="48" spans="1:8" s="34" customFormat="1" ht="49.5" customHeight="1" x14ac:dyDescent="0.2">
      <c r="A48" s="189"/>
      <c r="B48" s="64">
        <v>12</v>
      </c>
      <c r="C48" s="38" t="s">
        <v>296</v>
      </c>
      <c r="D48" s="86">
        <v>11</v>
      </c>
      <c r="E48" s="87" t="s">
        <v>297</v>
      </c>
      <c r="H48" s="43"/>
    </row>
    <row r="49" spans="1:5" s="34" customFormat="1" ht="33" customHeight="1" x14ac:dyDescent="0.2">
      <c r="A49" s="189"/>
      <c r="B49" s="64">
        <v>13</v>
      </c>
      <c r="C49" s="38" t="s">
        <v>298</v>
      </c>
      <c r="D49" s="86">
        <v>12</v>
      </c>
      <c r="E49" s="87" t="s">
        <v>299</v>
      </c>
    </row>
    <row r="50" spans="1:5" s="34" customFormat="1" ht="33" customHeight="1" x14ac:dyDescent="0.2">
      <c r="A50" s="189"/>
      <c r="B50" s="64">
        <v>14</v>
      </c>
      <c r="C50" s="39" t="s">
        <v>300</v>
      </c>
      <c r="D50" s="86">
        <v>13</v>
      </c>
      <c r="E50" s="38" t="s">
        <v>301</v>
      </c>
    </row>
    <row r="51" spans="1:5" s="34" customFormat="1" ht="40.5" customHeight="1" x14ac:dyDescent="0.2">
      <c r="A51" s="190"/>
      <c r="B51" s="64">
        <v>15</v>
      </c>
      <c r="C51" s="39" t="s">
        <v>302</v>
      </c>
      <c r="D51" s="88"/>
      <c r="E51" s="39"/>
    </row>
    <row r="52" spans="1:5" s="34" customFormat="1" ht="39.75" customHeight="1" x14ac:dyDescent="0.2">
      <c r="A52" s="188" t="s">
        <v>129</v>
      </c>
      <c r="B52" s="64">
        <v>16</v>
      </c>
      <c r="C52" s="38" t="s">
        <v>303</v>
      </c>
      <c r="D52" s="86">
        <v>14</v>
      </c>
      <c r="E52" s="38" t="s">
        <v>304</v>
      </c>
    </row>
    <row r="53" spans="1:5" s="34" customFormat="1" ht="111" customHeight="1" x14ac:dyDescent="0.2">
      <c r="A53" s="189"/>
      <c r="B53" s="64">
        <v>17</v>
      </c>
      <c r="C53" s="39" t="s">
        <v>305</v>
      </c>
      <c r="D53" s="86">
        <v>15</v>
      </c>
      <c r="E53" s="87" t="s">
        <v>306</v>
      </c>
    </row>
    <row r="54" spans="1:5" s="34" customFormat="1" ht="42" customHeight="1" x14ac:dyDescent="0.2">
      <c r="A54" s="189"/>
      <c r="B54" s="64">
        <v>18</v>
      </c>
      <c r="C54" s="38" t="s">
        <v>307</v>
      </c>
      <c r="D54" s="86"/>
      <c r="E54" s="38"/>
    </row>
    <row r="55" spans="1:5" ht="89.25" x14ac:dyDescent="0.2">
      <c r="A55" s="189"/>
      <c r="B55" s="89">
        <v>19</v>
      </c>
      <c r="C55" s="39" t="s">
        <v>308</v>
      </c>
      <c r="D55" s="77">
        <v>16</v>
      </c>
      <c r="E55" s="90" t="s">
        <v>309</v>
      </c>
    </row>
    <row r="56" spans="1:5" x14ac:dyDescent="0.2">
      <c r="A56" s="189"/>
      <c r="B56" s="89"/>
      <c r="C56" s="91"/>
      <c r="D56" s="92"/>
      <c r="E56" s="91"/>
    </row>
    <row r="57" spans="1:5" ht="25.5" x14ac:dyDescent="0.2">
      <c r="A57" s="188" t="s">
        <v>130</v>
      </c>
      <c r="B57" s="64">
        <v>20</v>
      </c>
      <c r="C57" s="42" t="s">
        <v>310</v>
      </c>
      <c r="D57" s="86"/>
      <c r="E57" s="38"/>
    </row>
    <row r="58" spans="1:5" ht="25.5" x14ac:dyDescent="0.2">
      <c r="A58" s="189"/>
      <c r="B58" s="64">
        <v>21</v>
      </c>
      <c r="C58" s="39" t="s">
        <v>311</v>
      </c>
      <c r="D58" s="86"/>
      <c r="E58" s="38"/>
    </row>
    <row r="59" spans="1:5" x14ac:dyDescent="0.2">
      <c r="A59" s="190"/>
      <c r="B59" s="64"/>
      <c r="C59" s="81"/>
      <c r="D59" s="86"/>
      <c r="E59" s="66"/>
    </row>
    <row r="60" spans="1:5" x14ac:dyDescent="0.2">
      <c r="A60" s="179" t="s">
        <v>131</v>
      </c>
      <c r="B60" s="77"/>
      <c r="C60" s="80"/>
      <c r="D60" s="93"/>
      <c r="E60" s="44"/>
    </row>
    <row r="61" spans="1:5" x14ac:dyDescent="0.2">
      <c r="A61" s="181"/>
      <c r="B61" s="77"/>
      <c r="C61" s="80"/>
      <c r="D61" s="86"/>
      <c r="E61" s="66"/>
    </row>
    <row r="62" spans="1:5" ht="38.25" x14ac:dyDescent="0.2">
      <c r="A62" s="70" t="s">
        <v>132</v>
      </c>
      <c r="B62" s="64"/>
      <c r="C62" s="38"/>
      <c r="D62" s="86">
        <v>17</v>
      </c>
      <c r="E62" s="38" t="s">
        <v>312</v>
      </c>
    </row>
    <row r="63" spans="1:5" ht="51" x14ac:dyDescent="0.2">
      <c r="A63" s="197" t="s">
        <v>133</v>
      </c>
      <c r="B63" s="64"/>
      <c r="C63" s="38"/>
      <c r="D63" s="86">
        <v>18</v>
      </c>
      <c r="E63" s="38" t="s">
        <v>313</v>
      </c>
    </row>
    <row r="64" spans="1:5" x14ac:dyDescent="0.2">
      <c r="A64" s="198"/>
      <c r="B64" s="64"/>
      <c r="C64" s="39"/>
      <c r="D64" s="86"/>
      <c r="E64" s="38"/>
    </row>
    <row r="65" spans="1:5" ht="38.25" x14ac:dyDescent="0.2">
      <c r="A65" s="199" t="s">
        <v>314</v>
      </c>
      <c r="B65" s="94">
        <v>22</v>
      </c>
      <c r="C65" s="95" t="s">
        <v>315</v>
      </c>
      <c r="D65" s="96">
        <v>19</v>
      </c>
      <c r="E65" s="42" t="s">
        <v>316</v>
      </c>
    </row>
    <row r="66" spans="1:5" ht="25.5" x14ac:dyDescent="0.2">
      <c r="A66" s="199"/>
      <c r="B66" s="94">
        <v>23</v>
      </c>
      <c r="C66" s="95" t="s">
        <v>317</v>
      </c>
      <c r="D66" s="94">
        <v>20</v>
      </c>
      <c r="E66" s="42" t="s">
        <v>318</v>
      </c>
    </row>
    <row r="67" spans="1:5" ht="63.75" x14ac:dyDescent="0.2">
      <c r="A67" s="199"/>
      <c r="B67" s="94">
        <v>24</v>
      </c>
      <c r="C67" s="95" t="s">
        <v>319</v>
      </c>
      <c r="D67" s="45">
        <v>21</v>
      </c>
      <c r="E67" s="42" t="s">
        <v>320</v>
      </c>
    </row>
    <row r="68" spans="1:5" ht="38.25" x14ac:dyDescent="0.2">
      <c r="A68" s="199"/>
      <c r="B68" s="94">
        <v>25</v>
      </c>
      <c r="C68" s="95" t="s">
        <v>321</v>
      </c>
      <c r="D68" s="45">
        <v>22</v>
      </c>
      <c r="E68" s="42" t="s">
        <v>322</v>
      </c>
    </row>
    <row r="69" spans="1:5" ht="51" x14ac:dyDescent="0.2">
      <c r="A69" s="199"/>
      <c r="B69" s="97"/>
      <c r="C69" s="98"/>
      <c r="D69" s="45">
        <v>23</v>
      </c>
      <c r="E69" s="42" t="s">
        <v>323</v>
      </c>
    </row>
  </sheetData>
  <mergeCells count="20">
    <mergeCell ref="A52:A56"/>
    <mergeCell ref="A57:A59"/>
    <mergeCell ref="A60:A61"/>
    <mergeCell ref="A63:A64"/>
    <mergeCell ref="A65:A69"/>
    <mergeCell ref="B1:D1"/>
    <mergeCell ref="B2:D2"/>
    <mergeCell ref="B5:C5"/>
    <mergeCell ref="B7:E7"/>
    <mergeCell ref="B9:E9"/>
    <mergeCell ref="A11:E11"/>
    <mergeCell ref="A14:A16"/>
    <mergeCell ref="A17:A18"/>
    <mergeCell ref="A19:A24"/>
    <mergeCell ref="A25:A27"/>
    <mergeCell ref="A29:A31"/>
    <mergeCell ref="A32:E32"/>
    <mergeCell ref="A34:A39"/>
    <mergeCell ref="A41:A46"/>
    <mergeCell ref="A47:A5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43FD-1262-43AB-A3D4-0D85BFDF27A3}">
  <sheetPr>
    <tabColor theme="8" tint="0.39997558519241921"/>
  </sheetPr>
  <dimension ref="A1:G24"/>
  <sheetViews>
    <sheetView topLeftCell="A4" zoomScaleNormal="100" workbookViewId="0">
      <pane ySplit="2" topLeftCell="A15" activePane="bottomLeft" state="frozen"/>
      <selection activeCell="A4" sqref="A4"/>
      <selection pane="bottomLeft" activeCell="F15" sqref="F15"/>
    </sheetView>
  </sheetViews>
  <sheetFormatPr baseColWidth="10" defaultColWidth="10.5703125" defaultRowHeight="18.75" x14ac:dyDescent="0.3"/>
  <cols>
    <col min="1" max="1" width="52.140625" style="20" customWidth="1"/>
    <col min="2" max="2" width="10.140625" style="23" customWidth="1"/>
    <col min="3" max="3" width="11.42578125" style="19" customWidth="1"/>
    <col min="4" max="4" width="13" style="19" customWidth="1"/>
    <col min="5" max="5" width="11.85546875" style="19" customWidth="1"/>
    <col min="6" max="6" width="44.42578125" style="20" customWidth="1"/>
  </cols>
  <sheetData>
    <row r="1" spans="1:7" ht="22.5" customHeight="1" x14ac:dyDescent="0.25">
      <c r="A1" s="200" t="s">
        <v>91</v>
      </c>
      <c r="B1" s="200"/>
      <c r="C1" s="200"/>
      <c r="D1" s="200"/>
      <c r="E1" s="200"/>
      <c r="F1" s="200"/>
    </row>
    <row r="2" spans="1:7" x14ac:dyDescent="0.3">
      <c r="A2" s="201" t="s">
        <v>92</v>
      </c>
      <c r="B2" s="201"/>
      <c r="C2" s="201"/>
      <c r="D2" s="201"/>
      <c r="E2" s="201"/>
      <c r="F2" s="201"/>
    </row>
    <row r="3" spans="1:7" x14ac:dyDescent="0.3">
      <c r="A3" s="202" t="s">
        <v>93</v>
      </c>
      <c r="B3" s="203"/>
      <c r="C3" s="203"/>
      <c r="D3" s="203"/>
      <c r="E3" s="203"/>
      <c r="F3" s="204"/>
    </row>
    <row r="4" spans="1:7" ht="28.5" customHeight="1" x14ac:dyDescent="0.25">
      <c r="A4" s="205" t="s">
        <v>94</v>
      </c>
      <c r="B4" s="207" t="s">
        <v>95</v>
      </c>
      <c r="C4" s="208"/>
      <c r="D4" s="208"/>
      <c r="E4" s="209"/>
      <c r="F4" s="99" t="s">
        <v>96</v>
      </c>
    </row>
    <row r="5" spans="1:7" ht="46.5" customHeight="1" x14ac:dyDescent="0.25">
      <c r="A5" s="206"/>
      <c r="B5" s="100" t="s">
        <v>97</v>
      </c>
      <c r="C5" s="100" t="s">
        <v>98</v>
      </c>
      <c r="D5" s="100" t="s">
        <v>99</v>
      </c>
      <c r="E5" s="100" t="s">
        <v>100</v>
      </c>
      <c r="F5" s="101"/>
    </row>
    <row r="6" spans="1:7" ht="91.5" customHeight="1" x14ac:dyDescent="0.25">
      <c r="A6" s="102" t="s">
        <v>324</v>
      </c>
      <c r="B6" s="103">
        <v>3</v>
      </c>
      <c r="C6" s="103" t="s">
        <v>325</v>
      </c>
      <c r="D6" s="103" t="s">
        <v>326</v>
      </c>
      <c r="E6" s="103" t="s">
        <v>327</v>
      </c>
      <c r="F6" s="104" t="s">
        <v>328</v>
      </c>
      <c r="G6" s="18"/>
    </row>
    <row r="7" spans="1:7" ht="57.75" customHeight="1" x14ac:dyDescent="0.25">
      <c r="A7" s="102" t="s">
        <v>329</v>
      </c>
      <c r="B7" s="103">
        <v>3</v>
      </c>
      <c r="C7" s="103">
        <v>3</v>
      </c>
      <c r="D7" s="103" t="s">
        <v>330</v>
      </c>
      <c r="E7" s="103">
        <v>11</v>
      </c>
      <c r="F7" s="104" t="s">
        <v>328</v>
      </c>
      <c r="G7" s="18"/>
    </row>
    <row r="8" spans="1:7" ht="70.5" customHeight="1" x14ac:dyDescent="0.25">
      <c r="A8" s="102" t="s">
        <v>331</v>
      </c>
      <c r="B8" s="103" t="s">
        <v>332</v>
      </c>
      <c r="C8" s="103" t="s">
        <v>333</v>
      </c>
      <c r="D8" s="114" t="s">
        <v>334</v>
      </c>
      <c r="E8" s="114" t="s">
        <v>335</v>
      </c>
      <c r="F8" s="104" t="s">
        <v>336</v>
      </c>
      <c r="G8" s="18"/>
    </row>
    <row r="9" spans="1:7" ht="58.5" customHeight="1" x14ac:dyDescent="0.25">
      <c r="A9" s="102" t="s">
        <v>337</v>
      </c>
      <c r="B9" s="105"/>
      <c r="C9" s="105"/>
      <c r="D9" s="106">
        <v>1.4</v>
      </c>
      <c r="E9" s="105" t="s">
        <v>338</v>
      </c>
      <c r="F9" s="104" t="s">
        <v>328</v>
      </c>
    </row>
    <row r="10" spans="1:7" ht="84.75" customHeight="1" x14ac:dyDescent="0.25">
      <c r="A10" s="107" t="s">
        <v>339</v>
      </c>
      <c r="B10" s="106" t="s">
        <v>340</v>
      </c>
      <c r="C10" s="105" t="s">
        <v>341</v>
      </c>
      <c r="D10" s="105" t="s">
        <v>342</v>
      </c>
      <c r="E10" s="106" t="s">
        <v>343</v>
      </c>
      <c r="F10" s="104" t="s">
        <v>344</v>
      </c>
    </row>
    <row r="11" spans="1:7" ht="62.25" customHeight="1" x14ac:dyDescent="0.25">
      <c r="A11" s="102" t="s">
        <v>345</v>
      </c>
      <c r="B11" s="105" t="s">
        <v>346</v>
      </c>
      <c r="C11" s="105">
        <v>6.8</v>
      </c>
      <c r="D11" s="106" t="s">
        <v>347</v>
      </c>
      <c r="E11" s="105" t="s">
        <v>348</v>
      </c>
      <c r="F11" s="104" t="s">
        <v>344</v>
      </c>
    </row>
    <row r="12" spans="1:7" ht="86.25" customHeight="1" x14ac:dyDescent="0.25">
      <c r="A12" s="102" t="s">
        <v>349</v>
      </c>
      <c r="B12" s="106" t="s">
        <v>350</v>
      </c>
      <c r="C12" s="105" t="s">
        <v>333</v>
      </c>
      <c r="D12" s="105">
        <v>11.16</v>
      </c>
      <c r="E12" s="106" t="s">
        <v>351</v>
      </c>
      <c r="F12" s="104" t="s">
        <v>344</v>
      </c>
    </row>
    <row r="13" spans="1:7" ht="39" customHeight="1" x14ac:dyDescent="0.25">
      <c r="A13" s="108" t="s">
        <v>352</v>
      </c>
      <c r="B13" s="105"/>
      <c r="C13" s="105"/>
      <c r="D13" s="105">
        <v>1.4</v>
      </c>
      <c r="E13" s="105">
        <v>1.4</v>
      </c>
      <c r="F13" s="104" t="s">
        <v>336</v>
      </c>
    </row>
    <row r="14" spans="1:7" ht="67.5" customHeight="1" x14ac:dyDescent="0.25">
      <c r="A14" s="107" t="s">
        <v>353</v>
      </c>
      <c r="B14" s="105"/>
      <c r="C14" s="105"/>
      <c r="D14" s="105">
        <v>4</v>
      </c>
      <c r="E14" s="106">
        <v>3.4</v>
      </c>
      <c r="F14" s="104" t="s">
        <v>101</v>
      </c>
    </row>
    <row r="15" spans="1:7" ht="87.75" customHeight="1" x14ac:dyDescent="0.25">
      <c r="A15" s="102" t="s">
        <v>354</v>
      </c>
      <c r="B15" s="109"/>
      <c r="C15" s="105"/>
      <c r="D15" s="105">
        <v>7</v>
      </c>
      <c r="E15" s="105" t="s">
        <v>355</v>
      </c>
      <c r="F15" s="104" t="s">
        <v>344</v>
      </c>
    </row>
    <row r="16" spans="1:7" ht="60.75" customHeight="1" x14ac:dyDescent="0.25">
      <c r="A16" s="102" t="s">
        <v>356</v>
      </c>
      <c r="B16" s="106" t="s">
        <v>340</v>
      </c>
      <c r="C16" s="105" t="s">
        <v>333</v>
      </c>
      <c r="D16" s="105">
        <v>16.170000000000002</v>
      </c>
      <c r="E16" s="113" t="s">
        <v>357</v>
      </c>
      <c r="F16" s="104" t="s">
        <v>101</v>
      </c>
    </row>
    <row r="17" spans="1:6" ht="67.5" customHeight="1" x14ac:dyDescent="0.25">
      <c r="A17" s="102" t="s">
        <v>102</v>
      </c>
      <c r="B17" s="105">
        <v>1</v>
      </c>
      <c r="C17" s="105">
        <v>1</v>
      </c>
      <c r="D17" s="106" t="s">
        <v>358</v>
      </c>
      <c r="E17" s="106" t="s">
        <v>359</v>
      </c>
      <c r="F17" s="104" t="s">
        <v>344</v>
      </c>
    </row>
    <row r="18" spans="1:6" ht="64.5" customHeight="1" x14ac:dyDescent="0.25">
      <c r="A18" s="110" t="s">
        <v>360</v>
      </c>
      <c r="B18" s="111" t="s">
        <v>361</v>
      </c>
      <c r="C18" s="114" t="s">
        <v>341</v>
      </c>
      <c r="D18" s="114" t="s">
        <v>362</v>
      </c>
      <c r="E18" s="114" t="s">
        <v>363</v>
      </c>
      <c r="F18" s="110" t="s">
        <v>336</v>
      </c>
    </row>
    <row r="19" spans="1:6" x14ac:dyDescent="0.3">
      <c r="B19" s="21"/>
      <c r="C19" s="22"/>
      <c r="D19" s="22"/>
      <c r="E19" s="22"/>
    </row>
    <row r="20" spans="1:6" x14ac:dyDescent="0.3">
      <c r="B20" s="21"/>
      <c r="C20" s="22"/>
      <c r="D20" s="22"/>
      <c r="E20" s="22"/>
    </row>
    <row r="21" spans="1:6" x14ac:dyDescent="0.3">
      <c r="B21" s="21"/>
      <c r="C21" s="22"/>
      <c r="D21" s="22"/>
      <c r="E21" s="22"/>
    </row>
    <row r="22" spans="1:6" x14ac:dyDescent="0.3">
      <c r="B22" s="21"/>
      <c r="C22" s="22"/>
      <c r="D22" s="22"/>
      <c r="E22" s="22"/>
    </row>
    <row r="23" spans="1:6" x14ac:dyDescent="0.3">
      <c r="B23" s="21"/>
      <c r="C23" s="22"/>
      <c r="D23" s="22"/>
      <c r="E23" s="22"/>
    </row>
    <row r="24" spans="1:6" x14ac:dyDescent="0.3">
      <c r="B24" s="21"/>
      <c r="C24" s="22"/>
      <c r="D24" s="22"/>
      <c r="E24" s="22"/>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6EF2931-0A59-4B9F-AB05-435B672E1263}"/>
    <dataValidation allowBlank="1" showInputMessage="1" showErrorMessage="1" prompt="Proponer y escribir en una frase la estrategia para gestionar la debilidad, la oportunidad, la amenaza o la fortaleza.Usar verbo de acción en infinitivo._x000a_" sqref="G1 A4" xr:uid="{8845870C-3D0A-45BB-9FDB-18C5FD1E9AAF}"/>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81A7-EB3A-437A-A489-D6F5D6DA7965}">
  <sheetPr>
    <tabColor theme="4" tint="-0.249977111117893"/>
  </sheetPr>
  <dimension ref="A1:KL19"/>
  <sheetViews>
    <sheetView topLeftCell="P10" zoomScale="60" zoomScaleNormal="60" workbookViewId="0">
      <selection activeCell="P18" sqref="P18"/>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33"/>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366</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69.75" customHeight="1" x14ac:dyDescent="0.3">
      <c r="A5" s="217" t="s">
        <v>1</v>
      </c>
      <c r="B5" s="218"/>
      <c r="C5" s="219"/>
      <c r="D5" s="224" t="s">
        <v>372</v>
      </c>
      <c r="E5" s="225"/>
      <c r="F5" s="225"/>
      <c r="G5" s="225"/>
      <c r="H5" s="225"/>
      <c r="I5" s="225"/>
      <c r="J5" s="225"/>
      <c r="K5" s="225"/>
      <c r="L5" s="225"/>
      <c r="M5" s="225"/>
      <c r="N5" s="226"/>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34"/>
      <c r="AB8" s="134"/>
      <c r="AC8" s="241" t="s">
        <v>23</v>
      </c>
      <c r="AD8" s="241" t="s">
        <v>15</v>
      </c>
      <c r="AE8" s="134"/>
      <c r="AF8" s="13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36" t="s">
        <v>197</v>
      </c>
      <c r="AB9" s="136" t="s">
        <v>15</v>
      </c>
      <c r="AC9" s="247"/>
      <c r="AD9" s="247"/>
      <c r="AE9" s="135" t="s">
        <v>23</v>
      </c>
      <c r="AF9" s="135"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365</v>
      </c>
      <c r="C10" s="248" t="s">
        <v>210</v>
      </c>
      <c r="D10" s="253" t="s">
        <v>416</v>
      </c>
      <c r="E10" s="248" t="s">
        <v>417</v>
      </c>
      <c r="F10" s="254" t="s">
        <v>418</v>
      </c>
      <c r="G10" s="248" t="s">
        <v>41</v>
      </c>
      <c r="H10" s="248">
        <v>0</v>
      </c>
      <c r="I10" s="255" t="str">
        <f>IF(H10&lt;=2,'[3]Tabla probabilidad'!$B$5,IF(H10&lt;=24,'[3]Tabla probabilidad'!$B$6,IF(H10&lt;=500,'[3]Tabla probabilidad'!$B$7,IF(H10&lt;=5000,'[3]Tabla probabilidad'!$B$8,IF(H10&gt;5000,'[3]Tabla probabilidad'!$B$9)))))</f>
        <v>Muy Baja</v>
      </c>
      <c r="J10" s="256">
        <f>IF(H10&lt;=2,'[3]Tabla probabilidad'!$D$5,IF(H10&lt;=24,'[3]Tabla probabilidad'!$D$6,IF(H10&lt;=500,'[3]Tabla probabilidad'!$D$7,IF(H10&lt;=5000,'[3]Tabla probabilidad'!$D$8,IF(H10&gt;5000,'[3]Tabla probabilidad'!$D$9)))))</f>
        <v>0.2</v>
      </c>
      <c r="K10" s="248" t="s">
        <v>47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VLOOKUP((I10&amp;L10),[3]Hoja1!$B$4:$C$28,2,0)</f>
        <v>Bajo</v>
      </c>
      <c r="O10" s="138">
        <v>1</v>
      </c>
      <c r="P10" s="137" t="s">
        <v>367</v>
      </c>
      <c r="Q10" s="138" t="str">
        <f t="shared" ref="Q10:Q15" si="0">IF(R10="Preventivo","Probabilidad",IF(R10="Detectivo","Probabilidad", IF(R10="Correctivo","Impacto")))</f>
        <v>Probabilidad</v>
      </c>
      <c r="R10" s="138" t="s">
        <v>51</v>
      </c>
      <c r="S10" s="138" t="s">
        <v>56</v>
      </c>
      <c r="T10" s="139">
        <f>VLOOKUP(R10&amp;S10,[3]Hoja1!$Q$4:$R$9,2,0)</f>
        <v>0.45</v>
      </c>
      <c r="U10" s="138" t="s">
        <v>58</v>
      </c>
      <c r="V10" s="138" t="s">
        <v>61</v>
      </c>
      <c r="W10" s="138" t="s">
        <v>65</v>
      </c>
      <c r="X10" s="139">
        <f>IF(Q10="Probabilidad",($J$10*T10),IF(Q10="Impacto"," "))</f>
        <v>9.0000000000000011E-2</v>
      </c>
      <c r="Y10" s="139" t="str">
        <f>IF(Z10&lt;=20%,'[3]Tabla probabilidad'!$B$5,IF(Z10&lt;=40%,'[3]Tabla probabilidad'!$B$6,IF(Z10&lt;=60%,'[3]Tabla probabilidad'!$B$7,IF(Z10&lt;=80%,'[3]Tabla probabilidad'!$B$8,IF(Z10&lt;=100%,'[3]Tabla probabilidad'!$B$9)))))</f>
        <v>Muy Baja</v>
      </c>
      <c r="Z10" s="139">
        <f>IF(R10="Preventivo",($J$10-($J$10*T10)),IF(R10="Detectivo",($J$10-($J$10*T10)),IF(R10="Correctivo",($J$10))))</f>
        <v>0.11</v>
      </c>
      <c r="AA10" s="257" t="str">
        <f>IF(AB10&lt;=20%,'[3]Tabla probabilidad'!$B$5,IF(AB10&lt;=40%,'[3]Tabla probabilidad'!$B$6,IF(AB10&lt;=60%,'[3]Tabla probabilidad'!$B$7,IF(AB10&lt;=80%,'[3]Tabla probabilidad'!$B$8,IF(AB10&lt;=100%,'[3]Tabla probabilidad'!$B$9)))))</f>
        <v>Muy Baja</v>
      </c>
      <c r="AB10" s="257">
        <f>AVERAGE(Z10:Z14)</f>
        <v>0.11</v>
      </c>
      <c r="AC10" s="139" t="str">
        <f t="shared" ref="AC10:AC18" si="1">IF(AD10&lt;=20%,"Leve",IF(AD10&lt;=40%,"Menor",IF(AD10&lt;=60%,"Moderado",IF(AD10&lt;=80%,"Mayor",IF(AD10&lt;=100%,"Catastrófico")))))</f>
        <v>Leve</v>
      </c>
      <c r="AD10" s="139">
        <f>IF(Q10="Probabilidad",(($M$10-0)),IF(Q10="Impacto",($M$10-($M$10*T10))))</f>
        <v>0.2</v>
      </c>
      <c r="AE10" s="257" t="str">
        <f>IF(AF10&lt;=20%,"Leve",IF(AF10&lt;=40%,"Menor",IF(AF10&lt;=60%,"Moderado",IF(AF10&lt;=80%,"Mayor",IF(AF10&lt;=100%,"Catastrófico")))))</f>
        <v>Leve</v>
      </c>
      <c r="AF10" s="257">
        <f>AVERAGE(AD10:AD14)</f>
        <v>0.2</v>
      </c>
      <c r="AG10" s="250" t="str">
        <f>VLOOKUP(AA10&amp;AE10,[3]Hoja1!$B$4:$C$28,2,0)</f>
        <v>Bajo</v>
      </c>
      <c r="AH10" s="248" t="s">
        <v>206</v>
      </c>
      <c r="AI10" s="248"/>
      <c r="AJ10" s="248"/>
      <c r="AK10" s="248"/>
      <c r="AL10" s="248"/>
      <c r="AM10" s="248"/>
      <c r="AN10" s="248"/>
    </row>
    <row r="11" spans="1:298" ht="92.25" customHeight="1" x14ac:dyDescent="0.25">
      <c r="A11" s="248"/>
      <c r="B11" s="251"/>
      <c r="C11" s="248"/>
      <c r="D11" s="253"/>
      <c r="E11" s="248"/>
      <c r="F11" s="254"/>
      <c r="G11" s="248"/>
      <c r="H11" s="248"/>
      <c r="I11" s="255"/>
      <c r="J11" s="256"/>
      <c r="K11" s="248"/>
      <c r="L11" s="249"/>
      <c r="M11" s="249"/>
      <c r="N11" s="248"/>
      <c r="O11" s="138"/>
      <c r="P11" s="137"/>
      <c r="Q11" s="138"/>
      <c r="R11" s="138"/>
      <c r="S11" s="138"/>
      <c r="T11" s="139"/>
      <c r="U11" s="138"/>
      <c r="V11" s="138"/>
      <c r="W11" s="138"/>
      <c r="X11" s="139" t="b">
        <f>IF(Q11="Probabilidad",($J$10*T11),IF(Q11="Impacto"," "))</f>
        <v>0</v>
      </c>
      <c r="Y11" s="139" t="b">
        <f>IF(Z11&lt;=20%,'[3]Tabla probabilidad'!$B$5,IF(Z11&lt;=40%,'[3]Tabla probabilidad'!$B$6,IF(Z11&lt;=60%,'[3]Tabla probabilidad'!$B$7,IF(Z11&lt;=80%,'[3]Tabla probabilidad'!$B$8,IF(Z11&lt;=100%,'[3]Tabla probabilidad'!$B$9)))))</f>
        <v>0</v>
      </c>
      <c r="Z11" s="139" t="b">
        <f t="shared" ref="Z11:Z14" si="2">IF(R11="Preventivo",($J$10-($J$10*T11)),IF(R11="Detectivo",($J$10-($J$10*T11)),IF(R11="Correctivo",($J$10))))</f>
        <v>0</v>
      </c>
      <c r="AA11" s="258"/>
      <c r="AB11" s="258"/>
      <c r="AC11" s="139" t="b">
        <f t="shared" si="1"/>
        <v>0</v>
      </c>
      <c r="AD11" s="139" t="b">
        <f>IF(Q11="Probabilidad",(($M$10-0)),IF(Q11="Impacto",($M$10-($M$10*T11))))</f>
        <v>0</v>
      </c>
      <c r="AE11" s="258"/>
      <c r="AF11" s="258"/>
      <c r="AG11" s="251"/>
      <c r="AH11" s="248"/>
      <c r="AI11" s="248"/>
      <c r="AJ11" s="248"/>
      <c r="AK11" s="248"/>
      <c r="AL11" s="248"/>
      <c r="AM11" s="248"/>
      <c r="AN11" s="248"/>
    </row>
    <row r="12" spans="1:298" ht="86.25" customHeight="1" x14ac:dyDescent="0.25">
      <c r="A12" s="248"/>
      <c r="B12" s="251"/>
      <c r="C12" s="248"/>
      <c r="D12" s="253"/>
      <c r="E12" s="248"/>
      <c r="F12" s="254"/>
      <c r="G12" s="248"/>
      <c r="H12" s="248"/>
      <c r="I12" s="255"/>
      <c r="J12" s="256"/>
      <c r="K12" s="248"/>
      <c r="L12" s="249"/>
      <c r="M12" s="249"/>
      <c r="N12" s="248"/>
      <c r="O12" s="138"/>
      <c r="P12" s="137"/>
      <c r="Q12" s="138"/>
      <c r="R12" s="138"/>
      <c r="S12" s="138"/>
      <c r="T12" s="139"/>
      <c r="U12" s="138"/>
      <c r="V12" s="138"/>
      <c r="W12" s="138"/>
      <c r="X12" s="139" t="b">
        <f t="shared" ref="X12:X14" si="3">IF(Q12="Probabilidad",($J$10*T12),IF(Q12="Impacto"," "))</f>
        <v>0</v>
      </c>
      <c r="Y12" s="139" t="b">
        <f>IF(Z12&lt;=20%,'[3]Tabla probabilidad'!$B$5,IF(Z12&lt;=40%,'[3]Tabla probabilidad'!$B$6,IF(Z12&lt;=60%,'[3]Tabla probabilidad'!$B$7,IF(Z12&lt;=80%,'[3]Tabla probabilidad'!$B$8,IF(Z12&lt;=100%,'[3]Tabla probabilidad'!$B$9)))))</f>
        <v>0</v>
      </c>
      <c r="Z12" s="139" t="b">
        <f t="shared" si="2"/>
        <v>0</v>
      </c>
      <c r="AA12" s="258"/>
      <c r="AB12" s="258"/>
      <c r="AC12" s="139" t="b">
        <f t="shared" si="1"/>
        <v>0</v>
      </c>
      <c r="AD12" s="139"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3"/>
      <c r="E13" s="248"/>
      <c r="F13" s="254"/>
      <c r="G13" s="248"/>
      <c r="H13" s="248"/>
      <c r="I13" s="255"/>
      <c r="J13" s="256"/>
      <c r="K13" s="248"/>
      <c r="L13" s="249"/>
      <c r="M13" s="249"/>
      <c r="N13" s="248"/>
      <c r="O13" s="138"/>
      <c r="P13" s="137"/>
      <c r="Q13" s="138"/>
      <c r="R13" s="138"/>
      <c r="S13" s="138"/>
      <c r="T13" s="139"/>
      <c r="U13" s="138"/>
      <c r="V13" s="138"/>
      <c r="W13" s="138"/>
      <c r="X13" s="139" t="b">
        <f t="shared" si="3"/>
        <v>0</v>
      </c>
      <c r="Y13" s="139" t="b">
        <f>IF(Z13&lt;=20%,'[3]Tabla probabilidad'!$B$5,IF(Z13&lt;=40%,'[3]Tabla probabilidad'!$B$6,IF(Z13&lt;=60%,'[3]Tabla probabilidad'!$B$7,IF(Z13&lt;=80%,'[3]Tabla probabilidad'!$B$8,IF(Z13&lt;=100%,'[3]Tabla probabilidad'!$B$9)))))</f>
        <v>0</v>
      </c>
      <c r="Z13" s="139" t="b">
        <f t="shared" si="2"/>
        <v>0</v>
      </c>
      <c r="AA13" s="258"/>
      <c r="AB13" s="258"/>
      <c r="AC13" s="139" t="b">
        <f t="shared" si="1"/>
        <v>0</v>
      </c>
      <c r="AD13" s="139" t="b">
        <f>IF(Q13="Probabilidad",(($M$10-0)),IF(Q13="Impacto",($M$10-($M$10*T13))))</f>
        <v>0</v>
      </c>
      <c r="AE13" s="258"/>
      <c r="AF13" s="258"/>
      <c r="AG13" s="251"/>
      <c r="AH13" s="248"/>
      <c r="AI13" s="248"/>
      <c r="AJ13" s="248"/>
      <c r="AK13" s="248"/>
      <c r="AL13" s="248"/>
      <c r="AM13" s="248"/>
      <c r="AN13" s="248"/>
    </row>
    <row r="14" spans="1:298" x14ac:dyDescent="0.25">
      <c r="A14" s="248"/>
      <c r="B14" s="252"/>
      <c r="C14" s="248"/>
      <c r="D14" s="253"/>
      <c r="E14" s="248"/>
      <c r="F14" s="254"/>
      <c r="G14" s="248"/>
      <c r="H14" s="248"/>
      <c r="I14" s="255"/>
      <c r="J14" s="256"/>
      <c r="K14" s="248"/>
      <c r="L14" s="249"/>
      <c r="M14" s="249"/>
      <c r="N14" s="248"/>
      <c r="O14" s="138"/>
      <c r="P14" s="140"/>
      <c r="Q14" s="138"/>
      <c r="R14" s="138"/>
      <c r="S14" s="138"/>
      <c r="T14" s="139"/>
      <c r="U14" s="138"/>
      <c r="V14" s="138"/>
      <c r="W14" s="138"/>
      <c r="X14" s="139" t="b">
        <f t="shared" si="3"/>
        <v>0</v>
      </c>
      <c r="Y14" s="139" t="b">
        <f>IF(Z14&lt;=20%,'[3]Tabla probabilidad'!$B$5,IF(Z14&lt;=40%,'[3]Tabla probabilidad'!$B$6,IF(Z14&lt;=60%,'[3]Tabla probabilidad'!$B$7,IF(Z14&lt;=80%,'[3]Tabla probabilidad'!$B$8,IF(Z14&lt;=100%,'[3]Tabla probabilidad'!$B$9)))))</f>
        <v>0</v>
      </c>
      <c r="Z14" s="139" t="b">
        <f t="shared" si="2"/>
        <v>0</v>
      </c>
      <c r="AA14" s="259"/>
      <c r="AB14" s="259"/>
      <c r="AC14" s="139" t="b">
        <f t="shared" si="1"/>
        <v>0</v>
      </c>
      <c r="AD14" s="139"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368</v>
      </c>
      <c r="C15" s="248" t="s">
        <v>222</v>
      </c>
      <c r="D15" s="260" t="s">
        <v>419</v>
      </c>
      <c r="E15" s="250" t="s">
        <v>420</v>
      </c>
      <c r="F15" s="250" t="s">
        <v>421</v>
      </c>
      <c r="G15" s="248" t="s">
        <v>41</v>
      </c>
      <c r="H15" s="250">
        <v>0</v>
      </c>
      <c r="I15" s="255" t="str">
        <f>IF(H15&lt;=2,'[3]Tabla probabilidad'!$B$5,IF(H15&lt;=24,'[3]Tabla probabilidad'!$B$6,IF(H15&lt;=500,'[3]Tabla probabilidad'!$B$7,IF(H15&lt;=5000,'[3]Tabla probabilidad'!$B$8,IF(H15&gt;5000,'[3]Tabla probabilidad'!$B$9)))))</f>
        <v>Muy Baja</v>
      </c>
      <c r="J15" s="256">
        <f>IF(H15&lt;=2,'[3]Tabla probabilidad'!$D$5,IF(H15&lt;=24,'[3]Tabla probabilidad'!$D$6,IF(H15&lt;=500,'[3]Tabla probabilidad'!$D$7,IF(H15&lt;=5000,'[3]Tabla probabilidad'!$D$8,IF(H15&gt;5000,'[3]Tabla probabilidad'!$D$9)))))</f>
        <v>0.2</v>
      </c>
      <c r="K15" s="248" t="s">
        <v>47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VLOOKUP((I15&amp;L15),[3]Hoja1!$B$4:$C$28,2,0)</f>
        <v>Bajo</v>
      </c>
      <c r="O15" s="138">
        <v>1</v>
      </c>
      <c r="P15" s="137" t="s">
        <v>422</v>
      </c>
      <c r="Q15" s="138" t="str">
        <f t="shared" si="0"/>
        <v>Probabilidad</v>
      </c>
      <c r="R15" s="138" t="s">
        <v>51</v>
      </c>
      <c r="S15" s="138" t="s">
        <v>56</v>
      </c>
      <c r="T15" s="139">
        <f>VLOOKUP(R15&amp;S15,[3]Hoja1!$Q$4:$R$9,2,0)</f>
        <v>0.45</v>
      </c>
      <c r="U15" s="138" t="s">
        <v>58</v>
      </c>
      <c r="V15" s="138" t="s">
        <v>61</v>
      </c>
      <c r="W15" s="138" t="s">
        <v>64</v>
      </c>
      <c r="X15" s="139">
        <f>IF(Q15="Probabilidad",($J$15*T15),IF(Q15="Impacto"," "))</f>
        <v>9.0000000000000011E-2</v>
      </c>
      <c r="Y15" s="139" t="str">
        <f>IF(Z15&lt;=20%,'[3]Tabla probabilidad'!$B$5,IF(Z15&lt;=40%,'[3]Tabla probabilidad'!$B$6,IF(Z15&lt;=60%,'[3]Tabla probabilidad'!$B$7,IF(Z15&lt;=80%,'[3]Tabla probabilidad'!$B$8,IF(Z15&lt;=100%,'[3]Tabla probabilidad'!$B$9)))))</f>
        <v>Muy Baja</v>
      </c>
      <c r="Z15" s="139">
        <f>IF(R15="Preventivo",($J$15-($J$15*T15)),IF(R15="Detectivo",($J$15-($J$15*T15)),IF(R15="Correctivo",($J$15))))</f>
        <v>0.11</v>
      </c>
      <c r="AA15" s="257" t="str">
        <f>IF(AB15&lt;=20%,'[3]Tabla probabilidad'!$B$5,IF(AB15&lt;=40%,'[3]Tabla probabilidad'!$B$6,IF(AB15&lt;=60%,'[3]Tabla probabilidad'!$B$7,IF(AB15&lt;=80%,'[3]Tabla probabilidad'!$B$8,IF(AB15&lt;=100%,'[3]Tabla probabilidad'!$B$9)))))</f>
        <v>Muy Baja</v>
      </c>
      <c r="AB15" s="257">
        <f>AVERAGE(Z15:Z18)</f>
        <v>0.11</v>
      </c>
      <c r="AC15" s="139" t="str">
        <f t="shared" si="1"/>
        <v>Leve</v>
      </c>
      <c r="AD15" s="139">
        <f>IF(Q15="Probabilidad",(($M$15-0)),IF(Q15="Impacto",($M$15-($M$15*T15))))</f>
        <v>0.2</v>
      </c>
      <c r="AE15" s="257" t="str">
        <f>IF(AF15&lt;=20%,"Leve",IF(AF15&lt;=40%,"Menor",IF(AF15&lt;=60%,"Moderado",IF(AF15&lt;=80%,"Mayor",IF(AF15&lt;=100%,"Catastrófico")))))</f>
        <v>Leve</v>
      </c>
      <c r="AF15" s="257">
        <f>AVERAGE(AD15:AD18)</f>
        <v>0.20000000000000004</v>
      </c>
      <c r="AG15" s="250" t="str">
        <f>VLOOKUP(AA15&amp;AE15,[3]Hoja1!$B$4:$C$28,2,0)</f>
        <v>Bajo</v>
      </c>
      <c r="AH15" s="248" t="s">
        <v>206</v>
      </c>
      <c r="AI15" s="248"/>
      <c r="AJ15" s="248"/>
      <c r="AK15" s="248"/>
      <c r="AL15" s="248"/>
      <c r="AM15" s="248"/>
      <c r="AN15" s="248"/>
    </row>
    <row r="16" spans="1:298" ht="66.75" customHeight="1" x14ac:dyDescent="0.25">
      <c r="A16" s="248"/>
      <c r="B16" s="251"/>
      <c r="C16" s="248"/>
      <c r="D16" s="261"/>
      <c r="E16" s="251"/>
      <c r="F16" s="251"/>
      <c r="G16" s="248"/>
      <c r="H16" s="251"/>
      <c r="I16" s="255"/>
      <c r="J16" s="256"/>
      <c r="K16" s="248"/>
      <c r="L16" s="249"/>
      <c r="M16" s="249"/>
      <c r="N16" s="248"/>
      <c r="O16" s="138">
        <v>2</v>
      </c>
      <c r="P16" s="137" t="s">
        <v>369</v>
      </c>
      <c r="Q16" s="138" t="str">
        <f>IF(R16="Preventivo","Probabilidad",IF(R16="Detectivo","Probabilidad", IF(R16="Correctivo","Impacto")))</f>
        <v>Probabilidad</v>
      </c>
      <c r="R16" s="138" t="s">
        <v>51</v>
      </c>
      <c r="S16" s="138" t="s">
        <v>56</v>
      </c>
      <c r="T16" s="139">
        <f>VLOOKUP(R16&amp;S16,[3]Hoja1!$Q$4:$R$9,2,0)</f>
        <v>0.45</v>
      </c>
      <c r="U16" s="138" t="s">
        <v>58</v>
      </c>
      <c r="V16" s="138" t="s">
        <v>61</v>
      </c>
      <c r="W16" s="138" t="s">
        <v>64</v>
      </c>
      <c r="X16" s="139">
        <f>IF(Q16="Probabilidad",($J$15*T16),IF(Q16="Impacto"," "))</f>
        <v>9.0000000000000011E-2</v>
      </c>
      <c r="Y16" s="139" t="str">
        <f>IF(Z16&lt;=20%,'[3]Tabla probabilidad'!$B$5,IF(Z16&lt;=40%,'[3]Tabla probabilidad'!$B$6,IF(Z16&lt;=60%,'[3]Tabla probabilidad'!$B$7,IF(Z16&lt;=80%,'[3]Tabla probabilidad'!$B$8,IF(Z16&lt;=100%,'[3]Tabla probabilidad'!$B$9)))))</f>
        <v>Muy Baja</v>
      </c>
      <c r="Z16" s="139">
        <f>IF(R16="Preventivo",($J$15-($J$15*T16)),IF(R16="Detectivo",($J$15-($J$15*T16)),IF(R16="Correctivo",($J$15))))</f>
        <v>0.11</v>
      </c>
      <c r="AA16" s="258"/>
      <c r="AB16" s="258"/>
      <c r="AC16" s="139" t="str">
        <f t="shared" si="1"/>
        <v>Leve</v>
      </c>
      <c r="AD16" s="139">
        <f>IF(Q16="Probabilidad",(($M$15-0)),IF(Q16="Impacto",($M$15-($M$15*T16))))</f>
        <v>0.2</v>
      </c>
      <c r="AE16" s="258"/>
      <c r="AF16" s="258"/>
      <c r="AG16" s="251"/>
      <c r="AH16" s="248"/>
      <c r="AI16" s="248"/>
      <c r="AJ16" s="248"/>
      <c r="AK16" s="248"/>
      <c r="AL16" s="248"/>
      <c r="AM16" s="248"/>
      <c r="AN16" s="248"/>
    </row>
    <row r="17" spans="1:40" ht="92.25" customHeight="1" x14ac:dyDescent="0.25">
      <c r="A17" s="248"/>
      <c r="B17" s="251"/>
      <c r="C17" s="248"/>
      <c r="D17" s="261"/>
      <c r="E17" s="251"/>
      <c r="F17" s="251"/>
      <c r="G17" s="248"/>
      <c r="H17" s="251"/>
      <c r="I17" s="255"/>
      <c r="J17" s="256"/>
      <c r="K17" s="248"/>
      <c r="L17" s="249"/>
      <c r="M17" s="249"/>
      <c r="N17" s="248"/>
      <c r="O17" s="138">
        <v>3</v>
      </c>
      <c r="P17" s="62" t="s">
        <v>245</v>
      </c>
      <c r="Q17" s="138" t="str">
        <f>IF(R17="Preventivo","Probabilidad",IF(R17="Detectivo","Probabilidad", IF(R17="Correctivo","Impacto")))</f>
        <v>Probabilidad</v>
      </c>
      <c r="R17" s="138" t="s">
        <v>51</v>
      </c>
      <c r="S17" s="138" t="s">
        <v>56</v>
      </c>
      <c r="T17" s="139">
        <f>VLOOKUP(R17&amp;S17,[3]Hoja1!$Q$4:$R$9,2,0)</f>
        <v>0.45</v>
      </c>
      <c r="U17" s="138" t="s">
        <v>58</v>
      </c>
      <c r="V17" s="138" t="s">
        <v>61</v>
      </c>
      <c r="W17" s="138" t="s">
        <v>64</v>
      </c>
      <c r="X17" s="139">
        <f>IF(Q17="Probabilidad",($J$15*T17),IF(Q17="Impacto"," "))</f>
        <v>9.0000000000000011E-2</v>
      </c>
      <c r="Y17" s="139" t="str">
        <f>IF(Z17&lt;=20%,'[3]Tabla probabilidad'!$B$5,IF(Z17&lt;=40%,'[3]Tabla probabilidad'!$B$6,IF(Z17&lt;=60%,'[3]Tabla probabilidad'!$B$7,IF(Z17&lt;=80%,'[3]Tabla probabilidad'!$B$8,IF(Z17&lt;=100%,'[3]Tabla probabilidad'!$B$9)))))</f>
        <v>Muy Baja</v>
      </c>
      <c r="Z17" s="139">
        <f>IF(R17="Preventivo",($J$15-($J$15*T17)),IF(R17="Detectivo",($J$15-($J$15*T17)),IF(R17="Correctivo",($J$15))))</f>
        <v>0.11</v>
      </c>
      <c r="AA17" s="258"/>
      <c r="AB17" s="258"/>
      <c r="AC17" s="139" t="str">
        <f t="shared" si="1"/>
        <v>Leve</v>
      </c>
      <c r="AD17" s="139">
        <f>IF(Q17="Probabilidad",(($M$15-0)),IF(Q17="Impacto",($M$15-($M$15*T17))))</f>
        <v>0.2</v>
      </c>
      <c r="AE17" s="258"/>
      <c r="AF17" s="258"/>
      <c r="AG17" s="251"/>
      <c r="AH17" s="248"/>
      <c r="AI17" s="248"/>
      <c r="AJ17" s="248"/>
      <c r="AK17" s="248"/>
      <c r="AL17" s="248"/>
      <c r="AM17" s="248"/>
      <c r="AN17" s="248"/>
    </row>
    <row r="18" spans="1:40" ht="147" customHeight="1" x14ac:dyDescent="0.25">
      <c r="A18" s="248"/>
      <c r="B18" s="252"/>
      <c r="C18" s="248"/>
      <c r="D18" s="262"/>
      <c r="E18" s="252"/>
      <c r="F18" s="252"/>
      <c r="G18" s="248"/>
      <c r="H18" s="252"/>
      <c r="I18" s="255"/>
      <c r="J18" s="256"/>
      <c r="K18" s="248"/>
      <c r="L18" s="249"/>
      <c r="M18" s="249"/>
      <c r="N18" s="248"/>
      <c r="O18" s="138"/>
      <c r="P18" s="62"/>
      <c r="Q18" s="138"/>
      <c r="R18" s="138"/>
      <c r="S18" s="138"/>
      <c r="T18" s="139"/>
      <c r="U18" s="138"/>
      <c r="V18" s="138"/>
      <c r="W18" s="138"/>
      <c r="X18" s="139" t="b">
        <f>IF(Q18="Probabilidad",($J$15*T18),IF(Q18="Impacto"," "))</f>
        <v>0</v>
      </c>
      <c r="Y18" s="139" t="b">
        <f>IF(Z18&lt;=20%,'[3]Tabla probabilidad'!$B$5,IF(Z18&lt;=40%,'[3]Tabla probabilidad'!$B$6,IF(Z18&lt;=60%,'[3]Tabla probabilidad'!$B$7,IF(Z18&lt;=80%,'[3]Tabla probabilidad'!$B$8,IF(Z18&lt;=100%,'[3]Tabla probabilidad'!$B$9)))))</f>
        <v>0</v>
      </c>
      <c r="Z18" s="139" t="b">
        <f>IF(R18="Preventivo",($J$15-($J$15*T18)),IF(R18="Detectivo",($J$15-($J$15*T18)),IF(R18="Correctivo",($J$15))))</f>
        <v>0</v>
      </c>
      <c r="AA18" s="259"/>
      <c r="AB18" s="259"/>
      <c r="AC18" s="139" t="b">
        <f t="shared" si="1"/>
        <v>0</v>
      </c>
      <c r="AD18" s="139" t="b">
        <f>IF(Q18="Probabilidad",(($M$15-0)),IF(Q18="Impacto",($M$15-($M$15*T18))))</f>
        <v>0</v>
      </c>
      <c r="AE18" s="259"/>
      <c r="AF18" s="259"/>
      <c r="AG18" s="252"/>
      <c r="AH18" s="248"/>
      <c r="AI18" s="248"/>
      <c r="AJ18" s="248"/>
      <c r="AK18" s="248"/>
      <c r="AL18" s="248"/>
      <c r="AM18" s="248"/>
      <c r="AN18" s="248"/>
    </row>
    <row r="19" spans="1:40" ht="42.75" customHeight="1" x14ac:dyDescent="0.25"/>
  </sheetData>
  <mergeCells count="98">
    <mergeCell ref="AN15:AN18"/>
    <mergeCell ref="AA15:AA18"/>
    <mergeCell ref="AB15:AB18"/>
    <mergeCell ref="AE15:AE18"/>
    <mergeCell ref="AF15:AF18"/>
    <mergeCell ref="AG15:AG18"/>
    <mergeCell ref="AH15:AH18"/>
    <mergeCell ref="AI15:AI18"/>
    <mergeCell ref="AJ15:AJ18"/>
    <mergeCell ref="AK15:AK18"/>
    <mergeCell ref="AL15:AL18"/>
    <mergeCell ref="AM15:AM18"/>
    <mergeCell ref="I15:I18"/>
    <mergeCell ref="J15:J18"/>
    <mergeCell ref="K15:K18"/>
    <mergeCell ref="L15:L18"/>
    <mergeCell ref="M15:M18"/>
    <mergeCell ref="N15:N18"/>
    <mergeCell ref="AM10:AM14"/>
    <mergeCell ref="AN10:AN14"/>
    <mergeCell ref="A15:A18"/>
    <mergeCell ref="B15:B18"/>
    <mergeCell ref="C15:C18"/>
    <mergeCell ref="D15:D18"/>
    <mergeCell ref="E15:E18"/>
    <mergeCell ref="F15:F18"/>
    <mergeCell ref="G15:G18"/>
    <mergeCell ref="H15:H18"/>
    <mergeCell ref="AG10:AG14"/>
    <mergeCell ref="AH10:AH14"/>
    <mergeCell ref="AI10:AI14"/>
    <mergeCell ref="AJ10:AJ14"/>
    <mergeCell ref="AK10:AK14"/>
    <mergeCell ref="AL10:AL14"/>
    <mergeCell ref="M10:M14"/>
    <mergeCell ref="N10:N14"/>
    <mergeCell ref="AA10:AA14"/>
    <mergeCell ref="AB10:AB14"/>
    <mergeCell ref="AE10:AE14"/>
    <mergeCell ref="AF10:AF14"/>
    <mergeCell ref="L10:L14"/>
    <mergeCell ref="A10:A14"/>
    <mergeCell ref="B10:B14"/>
    <mergeCell ref="C10:C14"/>
    <mergeCell ref="D10:D14"/>
    <mergeCell ref="E10:E14"/>
    <mergeCell ref="F10:F14"/>
    <mergeCell ref="G10:G14"/>
    <mergeCell ref="H10:H14"/>
    <mergeCell ref="I10:I14"/>
    <mergeCell ref="J10:J14"/>
    <mergeCell ref="K10:K14"/>
    <mergeCell ref="R8:W8"/>
    <mergeCell ref="AN8:AN9"/>
    <mergeCell ref="Y8:Y9"/>
    <mergeCell ref="Z8:Z9"/>
    <mergeCell ref="AC8:AC9"/>
    <mergeCell ref="AD8:AD9"/>
    <mergeCell ref="AG8:AG9"/>
    <mergeCell ref="AH8:AH9"/>
    <mergeCell ref="AI8:AI9"/>
    <mergeCell ref="AJ8:AJ9"/>
    <mergeCell ref="AK8:AK9"/>
    <mergeCell ref="AL8:AL9"/>
    <mergeCell ref="AM8:AM9"/>
    <mergeCell ref="M8:M9"/>
    <mergeCell ref="N8:N9"/>
    <mergeCell ref="O8:O9"/>
    <mergeCell ref="P8:P9"/>
    <mergeCell ref="Q8:Q9"/>
    <mergeCell ref="O7:W7"/>
    <mergeCell ref="X7:AH7"/>
    <mergeCell ref="AI7:AN7"/>
    <mergeCell ref="A8:A9"/>
    <mergeCell ref="B8:B9"/>
    <mergeCell ref="C8:C9"/>
    <mergeCell ref="D8:D9"/>
    <mergeCell ref="E8:E9"/>
    <mergeCell ref="F8:F9"/>
    <mergeCell ref="G8:G9"/>
    <mergeCell ref="X8:X9"/>
    <mergeCell ref="H8:H9"/>
    <mergeCell ref="I8:I9"/>
    <mergeCell ref="J8:J9"/>
    <mergeCell ref="K8:K9"/>
    <mergeCell ref="L8:L9"/>
    <mergeCell ref="A5:C5"/>
    <mergeCell ref="D5:N5"/>
    <mergeCell ref="A6:C6"/>
    <mergeCell ref="D6:N6"/>
    <mergeCell ref="A7:H7"/>
    <mergeCell ref="I7:N7"/>
    <mergeCell ref="A1:C2"/>
    <mergeCell ref="D1:AK3"/>
    <mergeCell ref="AL1:AN3"/>
    <mergeCell ref="A4:C4"/>
    <mergeCell ref="D4:N4"/>
    <mergeCell ref="O4:Q4"/>
  </mergeCells>
  <conditionalFormatting sqref="I10">
    <cfRule type="containsText" dxfId="2416" priority="92" operator="containsText" text="Muy Baja">
      <formula>NOT(ISERROR(SEARCH("Muy Baja",I10)))</formula>
    </cfRule>
    <cfRule type="containsText" dxfId="2415" priority="93" operator="containsText" text="Baja">
      <formula>NOT(ISERROR(SEARCH("Baja",I10)))</formula>
    </cfRule>
    <cfRule type="containsText" dxfId="2414" priority="95" operator="containsText" text="Muy Alta">
      <formula>NOT(ISERROR(SEARCH("Muy Alta",I10)))</formula>
    </cfRule>
    <cfRule type="containsText" dxfId="2413" priority="96" operator="containsText" text="Alta">
      <formula>NOT(ISERROR(SEARCH("Alta",I10)))</formula>
    </cfRule>
    <cfRule type="containsText" dxfId="2412" priority="97" operator="containsText" text="Media">
      <formula>NOT(ISERROR(SEARCH("Media",I10)))</formula>
    </cfRule>
    <cfRule type="containsText" dxfId="2411" priority="98" operator="containsText" text="Media">
      <formula>NOT(ISERROR(SEARCH("Media",I10)))</formula>
    </cfRule>
    <cfRule type="containsText" dxfId="2410" priority="99" operator="containsText" text="Media">
      <formula>NOT(ISERROR(SEARCH("Media",I10)))</formula>
    </cfRule>
    <cfRule type="containsText" dxfId="2409" priority="100" operator="containsText" text="Muy Baja">
      <formula>NOT(ISERROR(SEARCH("Muy Baja",I10)))</formula>
    </cfRule>
    <cfRule type="containsText" dxfId="2408" priority="101" operator="containsText" text="Baja">
      <formula>NOT(ISERROR(SEARCH("Baja",I10)))</formula>
    </cfRule>
    <cfRule type="containsText" dxfId="2407" priority="102" operator="containsText" text="Muy Baja">
      <formula>NOT(ISERROR(SEARCH("Muy Baja",I10)))</formula>
    </cfRule>
    <cfRule type="containsText" dxfId="2406" priority="103" operator="containsText" text="Muy Baja">
      <formula>NOT(ISERROR(SEARCH("Muy Baja",I10)))</formula>
    </cfRule>
    <cfRule type="containsText" dxfId="2405" priority="104" operator="containsText" text="Muy Baja">
      <formula>NOT(ISERROR(SEARCH("Muy Baja",I10)))</formula>
    </cfRule>
    <cfRule type="containsText" dxfId="2404" priority="105" operator="containsText" text="Muy Baja'Tabla probabilidad'!">
      <formula>NOT(ISERROR(SEARCH("Muy Baja'Tabla probabilidad'!",I10)))</formula>
    </cfRule>
    <cfRule type="containsText" dxfId="2403" priority="106" operator="containsText" text="Muy bajo">
      <formula>NOT(ISERROR(SEARCH("Muy bajo",I10)))</formula>
    </cfRule>
    <cfRule type="containsText" dxfId="2402" priority="107" operator="containsText" text="Alta">
      <formula>NOT(ISERROR(SEARCH("Alta",I10)))</formula>
    </cfRule>
    <cfRule type="containsText" dxfId="2401" priority="108" operator="containsText" text="Media">
      <formula>NOT(ISERROR(SEARCH("Media",I10)))</formula>
    </cfRule>
    <cfRule type="containsText" dxfId="2400" priority="109" operator="containsText" text="Baja">
      <formula>NOT(ISERROR(SEARCH("Baja",I10)))</formula>
    </cfRule>
    <cfRule type="containsText" dxfId="2399" priority="110" operator="containsText" text="Muy baja">
      <formula>NOT(ISERROR(SEARCH("Muy baja",I10)))</formula>
    </cfRule>
    <cfRule type="cellIs" dxfId="2398" priority="113" operator="between">
      <formula>1</formula>
      <formula>2</formula>
    </cfRule>
    <cfRule type="cellIs" dxfId="2397" priority="114" operator="between">
      <formula>0</formula>
      <formula>2</formula>
    </cfRule>
  </conditionalFormatting>
  <conditionalFormatting sqref="I10">
    <cfRule type="containsText" dxfId="2396" priority="94" operator="containsText" text="Muy Alta">
      <formula>NOT(ISERROR(SEARCH("Muy Alta",I10)))</formula>
    </cfRule>
  </conditionalFormatting>
  <conditionalFormatting sqref="L10">
    <cfRule type="containsText" dxfId="2395" priority="86" operator="containsText" text="Catastrófico">
      <formula>NOT(ISERROR(SEARCH("Catastrófico",L10)))</formula>
    </cfRule>
    <cfRule type="containsText" dxfId="2394" priority="87" operator="containsText" text="Mayor">
      <formula>NOT(ISERROR(SEARCH("Mayor",L10)))</formula>
    </cfRule>
    <cfRule type="containsText" dxfId="2393" priority="88" operator="containsText" text="Alta">
      <formula>NOT(ISERROR(SEARCH("Alta",L10)))</formula>
    </cfRule>
    <cfRule type="containsText" dxfId="2392" priority="89" operator="containsText" text="Moderado">
      <formula>NOT(ISERROR(SEARCH("Moderado",L10)))</formula>
    </cfRule>
    <cfRule type="containsText" dxfId="2391" priority="90" operator="containsText" text="Menor">
      <formula>NOT(ISERROR(SEARCH("Menor",L10)))</formula>
    </cfRule>
    <cfRule type="containsText" dxfId="2390" priority="91" operator="containsText" text="Leve">
      <formula>NOT(ISERROR(SEARCH("Leve",L10)))</formula>
    </cfRule>
  </conditionalFormatting>
  <conditionalFormatting sqref="N10 N15">
    <cfRule type="containsText" dxfId="2389" priority="81" operator="containsText" text="Extremo">
      <formula>NOT(ISERROR(SEARCH("Extremo",N10)))</formula>
    </cfRule>
    <cfRule type="containsText" dxfId="2388" priority="82" operator="containsText" text="Alto">
      <formula>NOT(ISERROR(SEARCH("Alto",N10)))</formula>
    </cfRule>
    <cfRule type="containsText" dxfId="2387" priority="83" operator="containsText" text="Bajo">
      <formula>NOT(ISERROR(SEARCH("Bajo",N10)))</formula>
    </cfRule>
    <cfRule type="containsText" dxfId="2386" priority="84" operator="containsText" text="Moderado">
      <formula>NOT(ISERROR(SEARCH("Moderado",N10)))</formula>
    </cfRule>
    <cfRule type="containsText" dxfId="2385" priority="85" operator="containsText" text="Extremo">
      <formula>NOT(ISERROR(SEARCH("Extremo",N10)))</formula>
    </cfRule>
  </conditionalFormatting>
  <conditionalFormatting sqref="M10">
    <cfRule type="containsText" dxfId="2384" priority="75" operator="containsText" text="Catastrófico">
      <formula>NOT(ISERROR(SEARCH("Catastrófico",M10)))</formula>
    </cfRule>
    <cfRule type="containsText" dxfId="2383" priority="76" operator="containsText" text="Mayor">
      <formula>NOT(ISERROR(SEARCH("Mayor",M10)))</formula>
    </cfRule>
    <cfRule type="containsText" dxfId="2382" priority="77" operator="containsText" text="Alta">
      <formula>NOT(ISERROR(SEARCH("Alta",M10)))</formula>
    </cfRule>
    <cfRule type="containsText" dxfId="2381" priority="78" operator="containsText" text="Moderado">
      <formula>NOT(ISERROR(SEARCH("Moderado",M10)))</formula>
    </cfRule>
    <cfRule type="containsText" dxfId="2380" priority="79" operator="containsText" text="Menor">
      <formula>NOT(ISERROR(SEARCH("Menor",M10)))</formula>
    </cfRule>
    <cfRule type="containsText" dxfId="2379" priority="80" operator="containsText" text="Leve">
      <formula>NOT(ISERROR(SEARCH("Leve",M10)))</formula>
    </cfRule>
  </conditionalFormatting>
  <conditionalFormatting sqref="Y10:Y18">
    <cfRule type="containsText" dxfId="2378" priority="69" operator="containsText" text="Muy Alta">
      <formula>NOT(ISERROR(SEARCH("Muy Alta",Y10)))</formula>
    </cfRule>
    <cfRule type="containsText" dxfId="2377" priority="70" operator="containsText" text="Alta">
      <formula>NOT(ISERROR(SEARCH("Alta",Y10)))</formula>
    </cfRule>
    <cfRule type="containsText" dxfId="2376" priority="71" operator="containsText" text="Media">
      <formula>NOT(ISERROR(SEARCH("Media",Y10)))</formula>
    </cfRule>
    <cfRule type="containsText" dxfId="2375" priority="72" operator="containsText" text="Muy Baja">
      <formula>NOT(ISERROR(SEARCH("Muy Baja",Y10)))</formula>
    </cfRule>
    <cfRule type="containsText" dxfId="2374" priority="73" operator="containsText" text="Baja">
      <formula>NOT(ISERROR(SEARCH("Baja",Y10)))</formula>
    </cfRule>
    <cfRule type="containsText" dxfId="2373" priority="74" operator="containsText" text="Muy Baja">
      <formula>NOT(ISERROR(SEARCH("Muy Baja",Y10)))</formula>
    </cfRule>
  </conditionalFormatting>
  <conditionalFormatting sqref="AC10:AC18">
    <cfRule type="containsText" dxfId="2372" priority="64" operator="containsText" text="Catastrófico">
      <formula>NOT(ISERROR(SEARCH("Catastrófico",AC10)))</formula>
    </cfRule>
    <cfRule type="containsText" dxfId="2371" priority="65" operator="containsText" text="Mayor">
      <formula>NOT(ISERROR(SEARCH("Mayor",AC10)))</formula>
    </cfRule>
    <cfRule type="containsText" dxfId="2370" priority="66" operator="containsText" text="Moderado">
      <formula>NOT(ISERROR(SEARCH("Moderado",AC10)))</formula>
    </cfRule>
    <cfRule type="containsText" dxfId="2369" priority="67" operator="containsText" text="Menor">
      <formula>NOT(ISERROR(SEARCH("Menor",AC10)))</formula>
    </cfRule>
    <cfRule type="containsText" dxfId="2368" priority="68" operator="containsText" text="Leve">
      <formula>NOT(ISERROR(SEARCH("Leve",AC10)))</formula>
    </cfRule>
  </conditionalFormatting>
  <conditionalFormatting sqref="AG10">
    <cfRule type="containsText" dxfId="2367" priority="55" operator="containsText" text="Extremo">
      <formula>NOT(ISERROR(SEARCH("Extremo",AG10)))</formula>
    </cfRule>
    <cfRule type="containsText" dxfId="2366" priority="56" operator="containsText" text="Alto">
      <formula>NOT(ISERROR(SEARCH("Alto",AG10)))</formula>
    </cfRule>
    <cfRule type="containsText" dxfId="2365" priority="57" operator="containsText" text="Moderado">
      <formula>NOT(ISERROR(SEARCH("Moderado",AG10)))</formula>
    </cfRule>
    <cfRule type="containsText" dxfId="2364" priority="58" operator="containsText" text="Menor">
      <formula>NOT(ISERROR(SEARCH("Menor",AG10)))</formula>
    </cfRule>
    <cfRule type="containsText" dxfId="2363" priority="59" operator="containsText" text="Bajo">
      <formula>NOT(ISERROR(SEARCH("Bajo",AG10)))</formula>
    </cfRule>
    <cfRule type="containsText" dxfId="2362" priority="60" operator="containsText" text="Moderado">
      <formula>NOT(ISERROR(SEARCH("Moderado",AG10)))</formula>
    </cfRule>
    <cfRule type="containsText" dxfId="2361" priority="61" operator="containsText" text="Extremo">
      <formula>NOT(ISERROR(SEARCH("Extremo",AG10)))</formula>
    </cfRule>
    <cfRule type="containsText" dxfId="2360" priority="62" operator="containsText" text="Baja">
      <formula>NOT(ISERROR(SEARCH("Baja",AG10)))</formula>
    </cfRule>
    <cfRule type="containsText" dxfId="2359" priority="63" operator="containsText" text="Alto">
      <formula>NOT(ISERROR(SEARCH("Alto",AG10)))</formula>
    </cfRule>
  </conditionalFormatting>
  <conditionalFormatting sqref="AA10:AA18">
    <cfRule type="containsText" dxfId="2358" priority="50" operator="containsText" text="Muy Alta">
      <formula>NOT(ISERROR(SEARCH("Muy Alta",AA10)))</formula>
    </cfRule>
    <cfRule type="containsText" dxfId="2357" priority="51" operator="containsText" text="Alta">
      <formula>NOT(ISERROR(SEARCH("Alta",AA10)))</formula>
    </cfRule>
    <cfRule type="containsText" dxfId="2356" priority="52" operator="containsText" text="Media">
      <formula>NOT(ISERROR(SEARCH("Media",AA10)))</formula>
    </cfRule>
    <cfRule type="containsText" dxfId="2355" priority="53" operator="containsText" text="Baja">
      <formula>NOT(ISERROR(SEARCH("Baja",AA10)))</formula>
    </cfRule>
    <cfRule type="containsText" dxfId="2354" priority="54" operator="containsText" text="Muy Baja">
      <formula>NOT(ISERROR(SEARCH("Muy Baja",AA10)))</formula>
    </cfRule>
  </conditionalFormatting>
  <conditionalFormatting sqref="AE10:AE18">
    <cfRule type="containsText" dxfId="2353" priority="45" operator="containsText" text="Catastrófico">
      <formula>NOT(ISERROR(SEARCH("Catastrófico",AE10)))</formula>
    </cfRule>
    <cfRule type="containsText" dxfId="2352" priority="46" operator="containsText" text="Moderado">
      <formula>NOT(ISERROR(SEARCH("Moderado",AE10)))</formula>
    </cfRule>
    <cfRule type="containsText" dxfId="2351" priority="47" operator="containsText" text="Menor">
      <formula>NOT(ISERROR(SEARCH("Menor",AE10)))</formula>
    </cfRule>
    <cfRule type="containsText" dxfId="2350" priority="48" operator="containsText" text="Leve">
      <formula>NOT(ISERROR(SEARCH("Leve",AE10)))</formula>
    </cfRule>
    <cfRule type="containsText" dxfId="2349" priority="49" operator="containsText" text="Mayor">
      <formula>NOT(ISERROR(SEARCH("Mayor",AE10)))</formula>
    </cfRule>
  </conditionalFormatting>
  <conditionalFormatting sqref="I15">
    <cfRule type="containsText" dxfId="2348" priority="22" operator="containsText" text="Muy Baja">
      <formula>NOT(ISERROR(SEARCH("Muy Baja",I15)))</formula>
    </cfRule>
    <cfRule type="containsText" dxfId="2347" priority="23" operator="containsText" text="Baja">
      <formula>NOT(ISERROR(SEARCH("Baja",I15)))</formula>
    </cfRule>
    <cfRule type="containsText" dxfId="2346" priority="25" operator="containsText" text="Muy Alta">
      <formula>NOT(ISERROR(SEARCH("Muy Alta",I15)))</formula>
    </cfRule>
    <cfRule type="containsText" dxfId="2345" priority="26" operator="containsText" text="Alta">
      <formula>NOT(ISERROR(SEARCH("Alta",I15)))</formula>
    </cfRule>
    <cfRule type="containsText" dxfId="2344" priority="27" operator="containsText" text="Media">
      <formula>NOT(ISERROR(SEARCH("Media",I15)))</formula>
    </cfRule>
    <cfRule type="containsText" dxfId="2343" priority="28" operator="containsText" text="Media">
      <formula>NOT(ISERROR(SEARCH("Media",I15)))</formula>
    </cfRule>
    <cfRule type="containsText" dxfId="2342" priority="29" operator="containsText" text="Media">
      <formula>NOT(ISERROR(SEARCH("Media",I15)))</formula>
    </cfRule>
    <cfRule type="containsText" dxfId="2341" priority="30" operator="containsText" text="Muy Baja">
      <formula>NOT(ISERROR(SEARCH("Muy Baja",I15)))</formula>
    </cfRule>
    <cfRule type="containsText" dxfId="2340" priority="31" operator="containsText" text="Baja">
      <formula>NOT(ISERROR(SEARCH("Baja",I15)))</formula>
    </cfRule>
    <cfRule type="containsText" dxfId="2339" priority="32" operator="containsText" text="Muy Baja">
      <formula>NOT(ISERROR(SEARCH("Muy Baja",I15)))</formula>
    </cfRule>
    <cfRule type="containsText" dxfId="2338" priority="33" operator="containsText" text="Muy Baja">
      <formula>NOT(ISERROR(SEARCH("Muy Baja",I15)))</formula>
    </cfRule>
    <cfRule type="containsText" dxfId="2337" priority="34" operator="containsText" text="Muy Baja">
      <formula>NOT(ISERROR(SEARCH("Muy Baja",I15)))</formula>
    </cfRule>
    <cfRule type="containsText" dxfId="2336" priority="35" operator="containsText" text="Muy Baja'Tabla probabilidad'!">
      <formula>NOT(ISERROR(SEARCH("Muy Baja'Tabla probabilidad'!",I15)))</formula>
    </cfRule>
    <cfRule type="containsText" dxfId="2335" priority="36" operator="containsText" text="Muy bajo">
      <formula>NOT(ISERROR(SEARCH("Muy bajo",I15)))</formula>
    </cfRule>
    <cfRule type="containsText" dxfId="2334" priority="37" operator="containsText" text="Alta">
      <formula>NOT(ISERROR(SEARCH("Alta",I15)))</formula>
    </cfRule>
    <cfRule type="containsText" dxfId="2333" priority="38" operator="containsText" text="Media">
      <formula>NOT(ISERROR(SEARCH("Media",I15)))</formula>
    </cfRule>
    <cfRule type="containsText" dxfId="2332" priority="39" operator="containsText" text="Baja">
      <formula>NOT(ISERROR(SEARCH("Baja",I15)))</formula>
    </cfRule>
    <cfRule type="containsText" dxfId="2331" priority="40" operator="containsText" text="Muy baja">
      <formula>NOT(ISERROR(SEARCH("Muy baja",I15)))</formula>
    </cfRule>
    <cfRule type="cellIs" dxfId="2330" priority="43" operator="between">
      <formula>1</formula>
      <formula>2</formula>
    </cfRule>
    <cfRule type="cellIs" dxfId="2329" priority="44" operator="between">
      <formula>0</formula>
      <formula>2</formula>
    </cfRule>
  </conditionalFormatting>
  <conditionalFormatting sqref="I15">
    <cfRule type="containsText" dxfId="2328" priority="24" operator="containsText" text="Muy Alta">
      <formula>NOT(ISERROR(SEARCH("Muy Alta",I15)))</formula>
    </cfRule>
  </conditionalFormatting>
  <conditionalFormatting sqref="AG15">
    <cfRule type="containsText" dxfId="2327" priority="13" operator="containsText" text="Extremo">
      <formula>NOT(ISERROR(SEARCH("Extremo",AG15)))</formula>
    </cfRule>
    <cfRule type="containsText" dxfId="2326" priority="14" operator="containsText" text="Alto">
      <formula>NOT(ISERROR(SEARCH("Alto",AG15)))</formula>
    </cfRule>
    <cfRule type="containsText" dxfId="2325" priority="15" operator="containsText" text="Moderado">
      <formula>NOT(ISERROR(SEARCH("Moderado",AG15)))</formula>
    </cfRule>
    <cfRule type="containsText" dxfId="2324" priority="16" operator="containsText" text="Menor">
      <formula>NOT(ISERROR(SEARCH("Menor",AG15)))</formula>
    </cfRule>
    <cfRule type="containsText" dxfId="2323" priority="17" operator="containsText" text="Bajo">
      <formula>NOT(ISERROR(SEARCH("Bajo",AG15)))</formula>
    </cfRule>
    <cfRule type="containsText" dxfId="2322" priority="18" operator="containsText" text="Moderado">
      <formula>NOT(ISERROR(SEARCH("Moderado",AG15)))</formula>
    </cfRule>
    <cfRule type="containsText" dxfId="2321" priority="19" operator="containsText" text="Extremo">
      <formula>NOT(ISERROR(SEARCH("Extremo",AG15)))</formula>
    </cfRule>
    <cfRule type="containsText" dxfId="2320" priority="20" operator="containsText" text="Baja">
      <formula>NOT(ISERROR(SEARCH("Baja",AG15)))</formula>
    </cfRule>
    <cfRule type="containsText" dxfId="2319" priority="21" operator="containsText" text="Alto">
      <formula>NOT(ISERROR(SEARCH("Alto",AG15)))</formula>
    </cfRule>
  </conditionalFormatting>
  <conditionalFormatting sqref="L15">
    <cfRule type="containsText" dxfId="2318" priority="7" operator="containsText" text="Catastrófico">
      <formula>NOT(ISERROR(SEARCH("Catastrófico",L15)))</formula>
    </cfRule>
    <cfRule type="containsText" dxfId="2317" priority="8" operator="containsText" text="Mayor">
      <formula>NOT(ISERROR(SEARCH("Mayor",L15)))</formula>
    </cfRule>
    <cfRule type="containsText" dxfId="2316" priority="9" operator="containsText" text="Alta">
      <formula>NOT(ISERROR(SEARCH("Alta",L15)))</formula>
    </cfRule>
    <cfRule type="containsText" dxfId="2315" priority="10" operator="containsText" text="Moderado">
      <formula>NOT(ISERROR(SEARCH("Moderado",L15)))</formula>
    </cfRule>
    <cfRule type="containsText" dxfId="2314" priority="11" operator="containsText" text="Menor">
      <formula>NOT(ISERROR(SEARCH("Menor",L15)))</formula>
    </cfRule>
    <cfRule type="containsText" dxfId="2313" priority="12" operator="containsText" text="Leve">
      <formula>NOT(ISERROR(SEARCH("Leve",L15)))</formula>
    </cfRule>
  </conditionalFormatting>
  <conditionalFormatting sqref="M15">
    <cfRule type="containsText" dxfId="2312" priority="1" operator="containsText" text="Catastrófico">
      <formula>NOT(ISERROR(SEARCH("Catastrófico",M15)))</formula>
    </cfRule>
    <cfRule type="containsText" dxfId="2311" priority="2" operator="containsText" text="Mayor">
      <formula>NOT(ISERROR(SEARCH("Mayor",M15)))</formula>
    </cfRule>
    <cfRule type="containsText" dxfId="2310" priority="3" operator="containsText" text="Alta">
      <formula>NOT(ISERROR(SEARCH("Alta",M15)))</formula>
    </cfRule>
    <cfRule type="containsText" dxfId="2309" priority="4" operator="containsText" text="Moderado">
      <formula>NOT(ISERROR(SEARCH("Moderado",M15)))</formula>
    </cfRule>
    <cfRule type="containsText" dxfId="2308" priority="5" operator="containsText" text="Menor">
      <formula>NOT(ISERROR(SEARCH("Menor",M15)))</formula>
    </cfRule>
    <cfRule type="containsText" dxfId="2307" priority="6" operator="containsText" text="Leve">
      <formula>NOT(ISERROR(SEARCH("Leve",M15)))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11" operator="containsText" id="{0FE16066-B022-415B-9A7A-00E53F0B99E3}">
            <xm:f>NOT(ISERROR(SEARCH('[1. Matriz de riesgos SIGCMA 5X5 Planeación Estratégica.xlsx]Tabla probabilidad'!#REF!,I10)))</xm:f>
            <xm:f>'[1. Matriz de riesgos SIGCMA 5X5 Planeación Estratégica.xlsx]Tabla probabilidad'!#REF!</xm:f>
            <x14:dxf>
              <font>
                <color rgb="FF006100"/>
              </font>
              <fill>
                <patternFill>
                  <bgColor rgb="FFC6EFCE"/>
                </patternFill>
              </fill>
            </x14:dxf>
          </x14:cfRule>
          <x14:cfRule type="containsText" priority="112" operator="containsText" id="{EC248D09-5ED3-4937-AD03-3A204C92391D}">
            <xm:f>NOT(ISERROR(SEARCH('[1. Matriz de riesgos SIGCMA 5X5 Planeación Estratégica.xlsx]Tabla probabilidad'!#REF!,I10)))</xm:f>
            <xm:f>'[1. Matriz de riesgos SIGCMA 5X5 Planeación Estratégica.xlsx]Tabla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41" operator="containsText" id="{7DA0A3A9-9DB3-41D5-8FF3-AC2C747E142E}">
            <xm:f>NOT(ISERROR(SEARCH('[1. Matriz de riesgos SIGCMA 5X5 Planeación Estratégica.xlsx]Tabla probabilidad'!#REF!,I15)))</xm:f>
            <xm:f>'[1. Matriz de riesgos SIGCMA 5X5 Planeación Estratégica.xlsx]Tabla probabilidad'!#REF!</xm:f>
            <x14:dxf>
              <font>
                <color rgb="FF006100"/>
              </font>
              <fill>
                <patternFill>
                  <bgColor rgb="FFC6EFCE"/>
                </patternFill>
              </fill>
            </x14:dxf>
          </x14:cfRule>
          <x14:cfRule type="containsText" priority="42" operator="containsText" id="{22B198A4-F4A1-44FC-8678-2A338D6B1028}">
            <xm:f>NOT(ISERROR(SEARCH('[1. Matriz de riesgos SIGCMA 5X5 Planeación Estratégica.xlsx]Tabla probabilidad'!#REF!,I15)))</xm:f>
            <xm:f>'[1. Matriz de riesgos SIGCMA 5X5 Planeación Estratégica.xlsx]Tabla probabilidad'!#REF!</xm:f>
            <x14:dxf>
              <font>
                <color rgb="FF9C0006"/>
              </font>
              <fill>
                <patternFill>
                  <bgColor rgb="FFFFC7CE"/>
                </patternFill>
              </fill>
            </x14:dxf>
          </x14:cfRule>
          <xm:sqref>I15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457C0CB-D51F-4301-BA9B-03AD6B259270}">
          <x14:formula1>
            <xm:f>'\\172.16.175.124\area de coordinacion\GESTION DE CALIDAD\SISTEMA GESTION DE LA CALIDAD\6.PLANIFICACIÓN\Matriz de riesgos 2021\[1. Matriz de riesgos SIGCMA 5X5 Planeación Estratégica.xlsx]LISTA'!#REF!</xm:f>
          </x14:formula1>
          <xm:sqref>K10:K18</xm:sqref>
        </x14:dataValidation>
        <x14:dataValidation type="list" allowBlank="1" showInputMessage="1" showErrorMessage="1" xr:uid="{FABE538D-BC7B-44F5-B4A5-7E6B61665505}">
          <x14:formula1>
            <xm:f>'\\172.16.175.124\area de coordinacion\GESTION DE CALIDAD\SISTEMA GESTION DE LA CALIDAD\6.PLANIFICACIÓN\Matriz de riesgos 2021\[1. Matriz de riesgos SIGCMA 5X5 Planeación Estratégica.xlsx]LISTA'!#REF!</xm:f>
          </x14:formula1>
          <xm:sqref>C10:C18 G10 G15 AN10 AN15 AH10 AH15 R10:S18 U10:W18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707E3-9D25-4B07-B5F5-315048703156}">
  <sheetPr>
    <tabColor theme="4" tint="-0.249977111117893"/>
  </sheetPr>
  <dimension ref="A1:KL39"/>
  <sheetViews>
    <sheetView topLeftCell="A29" zoomScale="50" zoomScaleNormal="50" workbookViewId="0">
      <selection activeCell="R26" sqref="R26"/>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4" max="14" width="14.28515625" customWidth="1"/>
    <col min="16" max="16" width="33.42578125" customWidth="1"/>
    <col min="17" max="17" width="18.28515625" customWidth="1"/>
    <col min="18" max="18" width="15.7109375" customWidth="1"/>
    <col min="21" max="21" width="17.28515625" customWidth="1"/>
    <col min="22" max="22" width="14" customWidth="1"/>
    <col min="23" max="23" width="13.85546875" customWidth="1"/>
    <col min="24" max="24" width="20.28515625" hidden="1" customWidth="1"/>
    <col min="25" max="25" width="0.140625" customWidth="1"/>
    <col min="26" max="26" width="0.28515625" hidden="1" customWidth="1"/>
    <col min="27" max="28" width="11.85546875" customWidth="1"/>
    <col min="29" max="29" width="41.7109375" hidden="1" customWidth="1"/>
    <col min="30" max="30" width="0.140625"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5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374</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375</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376</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60"/>
      <c r="AB8" s="160"/>
      <c r="AC8" s="241" t="s">
        <v>23</v>
      </c>
      <c r="AD8" s="241" t="s">
        <v>15</v>
      </c>
      <c r="AE8" s="160"/>
      <c r="AF8" s="160"/>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62" t="s">
        <v>197</v>
      </c>
      <c r="AB9" s="162" t="s">
        <v>15</v>
      </c>
      <c r="AC9" s="247"/>
      <c r="AD9" s="247"/>
      <c r="AE9" s="161" t="s">
        <v>23</v>
      </c>
      <c r="AF9" s="161"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75.75" customHeight="1" x14ac:dyDescent="0.25">
      <c r="A10" s="248">
        <v>1</v>
      </c>
      <c r="B10" s="250" t="s">
        <v>377</v>
      </c>
      <c r="C10" s="248" t="s">
        <v>232</v>
      </c>
      <c r="D10" s="260" t="s">
        <v>423</v>
      </c>
      <c r="E10" s="250" t="s">
        <v>424</v>
      </c>
      <c r="F10" s="250" t="s">
        <v>425</v>
      </c>
      <c r="G10" s="248" t="s">
        <v>41</v>
      </c>
      <c r="H10" s="250">
        <v>0</v>
      </c>
      <c r="I10" s="255" t="str">
        <f>IF(H10&lt;=2,'[4]Tabla probabilidad'!$B$5,IF(H10&lt;=24,'[4]Tabla probabilidad'!$B$6,IF(H10&lt;=500,'[4]Tabla probabilidad'!$B$7,IF(H10&lt;=5000,'[4]Tabla probabilidad'!$B$8,IF(H10&gt;5000,'[4]Tabla probabilidad'!$B$9)))))</f>
        <v>Muy Baja</v>
      </c>
      <c r="J10" s="256">
        <f>IF(H10&lt;=2,'[4]Tabla probabilidad'!$D$5,IF(H10&lt;=24,'[4]Tabla probabilidad'!$D$6,IF(H10&lt;=500,'[4]Tabla probabilidad'!$D$7,IF(H10&lt;=5000,'[4]Tabla probabilidad'!$D$8,IF(H10&gt;5000,'[4]Tabla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VLOOKUP((I10&amp;L10),[4]Hoja1!$B$4:$C$28,2,0)</f>
        <v>Bajo</v>
      </c>
      <c r="O10" s="163">
        <v>1</v>
      </c>
      <c r="P10" s="115" t="s">
        <v>378</v>
      </c>
      <c r="Q10" s="163" t="str">
        <f t="shared" ref="Q10:Q32" si="0">IF(R10="Preventivo","Probabilidad",IF(R10="Detectivo","Probabilidad", IF(R10="Correctivo","Impacto")))</f>
        <v>Probabilidad</v>
      </c>
      <c r="R10" s="163" t="s">
        <v>51</v>
      </c>
      <c r="S10" s="163" t="s">
        <v>56</v>
      </c>
      <c r="T10" s="167">
        <f>VLOOKUP(R10&amp;S10,[4]Hoja1!$Q$4:$R$9,2,0)</f>
        <v>0.45</v>
      </c>
      <c r="U10" s="163" t="s">
        <v>59</v>
      </c>
      <c r="V10" s="163" t="s">
        <v>61</v>
      </c>
      <c r="W10" s="163" t="s">
        <v>64</v>
      </c>
      <c r="X10" s="167">
        <f>IF(Q10="Probabilidad",($J$10*T10),IF(Q10="Impacto"," "))</f>
        <v>9.0000000000000011E-2</v>
      </c>
      <c r="Y10" s="167" t="str">
        <f>IF(Z10&lt;=20%,'[4]Tabla probabilidad'!$B$5,IF(Z10&lt;=40%,'[4]Tabla probabilidad'!$B$6,IF(Z10&lt;=60%,'[4]Tabla probabilidad'!$B$7,IF(Z10&lt;=80%,'[4]Tabla probabilidad'!$B$8,IF(Z10&lt;=100%,'[4]Tabla probabilidad'!$B$9)))))</f>
        <v>Muy Baja</v>
      </c>
      <c r="Z10" s="167">
        <f>IF(R10="Preventivo",($J$10-($J$10*T10)),IF(R10="Detectivo",($J$10-($J$10*T10)),IF(R10="Correctivo",($J$10))))</f>
        <v>0.11</v>
      </c>
      <c r="AA10" s="257" t="str">
        <f>IF(AB10&lt;=20%,'[4]Tabla probabilidad'!$B$5,IF(AB10&lt;=40%,'[4]Tabla probabilidad'!$B$6,IF(AB10&lt;=60%,'[4]Tabla probabilidad'!$B$7,IF(AB10&lt;=80%,'[4]Tabla probabilidad'!$B$8,IF(AB10&lt;=100%,'[4]Tabla probabilidad'!$B$9)))))</f>
        <v>Muy Baja</v>
      </c>
      <c r="AB10" s="257">
        <f>AVERAGE(Z10:Z14)</f>
        <v>0.11</v>
      </c>
      <c r="AC10" s="167" t="str">
        <f t="shared" ref="AC10:AC34"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VLOOKUP(AA10&amp;AE10,[4]Hoja1!$B$4:$C$28,2,0)</f>
        <v>Bajo</v>
      </c>
      <c r="AH10" s="248" t="s">
        <v>206</v>
      </c>
      <c r="AI10" s="248"/>
      <c r="AJ10" s="248"/>
      <c r="AK10" s="248"/>
      <c r="AL10" s="248"/>
      <c r="AM10" s="248"/>
      <c r="AN10" s="248"/>
    </row>
    <row r="11" spans="1:298" ht="47.25" customHeight="1" x14ac:dyDescent="0.25">
      <c r="A11" s="248"/>
      <c r="B11" s="251"/>
      <c r="C11" s="248"/>
      <c r="D11" s="261"/>
      <c r="E11" s="251"/>
      <c r="F11" s="251"/>
      <c r="G11" s="248"/>
      <c r="H11" s="251"/>
      <c r="I11" s="255"/>
      <c r="J11" s="256"/>
      <c r="K11" s="248"/>
      <c r="L11" s="249"/>
      <c r="M11" s="249"/>
      <c r="N11" s="248"/>
      <c r="O11" s="163">
        <v>2</v>
      </c>
      <c r="P11" s="166" t="s">
        <v>379</v>
      </c>
      <c r="Q11" s="163" t="str">
        <f t="shared" si="0"/>
        <v>Probabilidad</v>
      </c>
      <c r="R11" s="163" t="s">
        <v>51</v>
      </c>
      <c r="S11" s="163" t="s">
        <v>56</v>
      </c>
      <c r="T11" s="167">
        <f>VLOOKUP(R11&amp;S11,[4]Hoja1!$Q$4:$R$9,2,0)</f>
        <v>0.45</v>
      </c>
      <c r="U11" s="163" t="s">
        <v>58</v>
      </c>
      <c r="V11" s="163" t="s">
        <v>61</v>
      </c>
      <c r="W11" s="163" t="s">
        <v>64</v>
      </c>
      <c r="X11" s="167">
        <f>IF(Q11="Probabilidad",($J$10*T11),IF(Q11="Impacto"," "))</f>
        <v>9.0000000000000011E-2</v>
      </c>
      <c r="Y11" s="167" t="str">
        <f>IF(Z11&lt;=20%,'[4]Tabla probabilidad'!$B$5,IF(Z11&lt;=40%,'[4]Tabla probabilidad'!$B$6,IF(Z11&lt;=60%,'[4]Tabla probabilidad'!$B$7,IF(Z11&lt;=80%,'[4]Tabla probabilidad'!$B$8,IF(Z11&lt;=100%,'[4]Tabla probabilidad'!$B$9)))))</f>
        <v>Muy Baja</v>
      </c>
      <c r="Z11" s="167">
        <f t="shared" ref="Z11:Z14" si="2">IF(R11="Preventivo",($J$10-($J$10*T11)),IF(R11="Detectivo",($J$10-($J$10*T11)),IF(R11="Correctivo",($J$10))))</f>
        <v>0.11</v>
      </c>
      <c r="AA11" s="258"/>
      <c r="AB11" s="258"/>
      <c r="AC11" s="167" t="str">
        <f t="shared" si="1"/>
        <v>Leve</v>
      </c>
      <c r="AD11" s="167">
        <f t="shared" ref="AD11:AD14" si="3">IF(Q11="Probabilidad",(($M$10-0)),IF(Q11="Impacto",($M$10-($M$10*T11))))</f>
        <v>0.2</v>
      </c>
      <c r="AE11" s="258"/>
      <c r="AF11" s="258"/>
      <c r="AG11" s="251"/>
      <c r="AH11" s="248"/>
      <c r="AI11" s="248"/>
      <c r="AJ11" s="248"/>
      <c r="AK11" s="248"/>
      <c r="AL11" s="248"/>
      <c r="AM11" s="248"/>
      <c r="AN11" s="248"/>
    </row>
    <row r="12" spans="1:298" ht="62.25" customHeight="1" x14ac:dyDescent="0.25">
      <c r="A12" s="248"/>
      <c r="B12" s="251"/>
      <c r="C12" s="248"/>
      <c r="D12" s="261"/>
      <c r="E12" s="251"/>
      <c r="F12" s="251"/>
      <c r="G12" s="248"/>
      <c r="H12" s="251"/>
      <c r="I12" s="255"/>
      <c r="J12" s="256"/>
      <c r="K12" s="248"/>
      <c r="L12" s="249"/>
      <c r="M12" s="249"/>
      <c r="N12" s="248"/>
      <c r="O12" s="163">
        <v>3</v>
      </c>
      <c r="P12" s="166" t="s">
        <v>380</v>
      </c>
      <c r="Q12" s="165" t="str">
        <f>IF(R12="Preventivo","Probabilidad",IF(R12="Detectivo","Probabilidad", IF(R12="Correctivo","Impacto")))</f>
        <v>Probabilidad</v>
      </c>
      <c r="R12" s="165" t="s">
        <v>51</v>
      </c>
      <c r="S12" s="165" t="s">
        <v>56</v>
      </c>
      <c r="T12" s="168">
        <f>VLOOKUP(R12&amp;S12,[4]Hoja1!$Q$4:$R$9,2,0)</f>
        <v>0.45</v>
      </c>
      <c r="U12" s="165" t="s">
        <v>58</v>
      </c>
      <c r="V12" s="165" t="s">
        <v>61</v>
      </c>
      <c r="W12" s="165" t="s">
        <v>65</v>
      </c>
      <c r="X12" s="167">
        <f t="shared" ref="X12:X14" si="4">IF(Q12="Probabilidad",($J$10*T12),IF(Q12="Impacto"," "))</f>
        <v>9.0000000000000011E-2</v>
      </c>
      <c r="Y12" s="167" t="str">
        <f>IF(Z12&lt;=20%,'[4]Tabla probabilidad'!$B$5,IF(Z12&lt;=40%,'[4]Tabla probabilidad'!$B$6,IF(Z12&lt;=60%,'[4]Tabla probabilidad'!$B$7,IF(Z12&lt;=80%,'[4]Tabla probabilidad'!$B$8,IF(Z12&lt;=100%,'[4]Tabla probabilidad'!$B$9)))))</f>
        <v>Muy Baja</v>
      </c>
      <c r="Z12" s="167">
        <f t="shared" si="2"/>
        <v>0.11</v>
      </c>
      <c r="AA12" s="258"/>
      <c r="AB12" s="258"/>
      <c r="AC12" s="167" t="str">
        <f t="shared" si="1"/>
        <v>Leve</v>
      </c>
      <c r="AD12" s="167">
        <f t="shared" si="3"/>
        <v>0.2</v>
      </c>
      <c r="AE12" s="258"/>
      <c r="AF12" s="258"/>
      <c r="AG12" s="251"/>
      <c r="AH12" s="248"/>
      <c r="AI12" s="248"/>
      <c r="AJ12" s="248"/>
      <c r="AK12" s="248"/>
      <c r="AL12" s="248"/>
      <c r="AM12" s="248"/>
      <c r="AN12" s="248"/>
    </row>
    <row r="13" spans="1:298" ht="51" customHeight="1" x14ac:dyDescent="0.25">
      <c r="A13" s="248"/>
      <c r="B13" s="251"/>
      <c r="C13" s="248"/>
      <c r="D13" s="261"/>
      <c r="E13" s="251"/>
      <c r="F13" s="251"/>
      <c r="G13" s="248"/>
      <c r="H13" s="251"/>
      <c r="I13" s="255"/>
      <c r="J13" s="256"/>
      <c r="K13" s="248"/>
      <c r="L13" s="249"/>
      <c r="M13" s="249"/>
      <c r="N13" s="248"/>
      <c r="O13" s="163">
        <v>4</v>
      </c>
      <c r="P13" s="62" t="s">
        <v>381</v>
      </c>
      <c r="Q13" s="165" t="str">
        <f t="shared" si="0"/>
        <v>Probabilidad</v>
      </c>
      <c r="R13" s="165" t="s">
        <v>51</v>
      </c>
      <c r="S13" s="165" t="s">
        <v>56</v>
      </c>
      <c r="T13" s="168">
        <f>VLOOKUP(R13&amp;S13,[4]Hoja1!$Q$4:$R$9,2,0)</f>
        <v>0.45</v>
      </c>
      <c r="U13" s="165" t="s">
        <v>58</v>
      </c>
      <c r="V13" s="165" t="s">
        <v>61</v>
      </c>
      <c r="W13" s="165" t="s">
        <v>64</v>
      </c>
      <c r="X13" s="167">
        <f t="shared" si="4"/>
        <v>9.0000000000000011E-2</v>
      </c>
      <c r="Y13" s="167" t="str">
        <f>IF(Z13&lt;=20%,'[4]Tabla probabilidad'!$B$5,IF(Z13&lt;=40%,'[4]Tabla probabilidad'!$B$6,IF(Z13&lt;=60%,'[4]Tabla probabilidad'!$B$7,IF(Z13&lt;=80%,'[4]Tabla probabilidad'!$B$8,IF(Z13&lt;=100%,'[4]Tabla probabilidad'!$B$9)))))</f>
        <v>Muy Baja</v>
      </c>
      <c r="Z13" s="167">
        <f t="shared" si="2"/>
        <v>0.11</v>
      </c>
      <c r="AA13" s="258"/>
      <c r="AB13" s="258"/>
      <c r="AC13" s="167" t="str">
        <f t="shared" si="1"/>
        <v>Leve</v>
      </c>
      <c r="AD13" s="167">
        <f t="shared" si="3"/>
        <v>0.2</v>
      </c>
      <c r="AE13" s="258"/>
      <c r="AF13" s="258"/>
      <c r="AG13" s="251"/>
      <c r="AH13" s="248"/>
      <c r="AI13" s="248"/>
      <c r="AJ13" s="248"/>
      <c r="AK13" s="248"/>
      <c r="AL13" s="248"/>
      <c r="AM13" s="248"/>
      <c r="AN13" s="248"/>
    </row>
    <row r="14" spans="1:298" ht="147" customHeight="1" x14ac:dyDescent="0.25">
      <c r="A14" s="248"/>
      <c r="B14" s="252"/>
      <c r="C14" s="248"/>
      <c r="D14" s="262"/>
      <c r="E14" s="252"/>
      <c r="F14" s="252"/>
      <c r="G14" s="248"/>
      <c r="H14" s="252"/>
      <c r="I14" s="255"/>
      <c r="J14" s="256"/>
      <c r="K14" s="248"/>
      <c r="L14" s="249"/>
      <c r="M14" s="249"/>
      <c r="N14" s="248"/>
      <c r="O14" s="163"/>
      <c r="P14" s="132"/>
      <c r="Q14" s="165"/>
      <c r="R14" s="165"/>
      <c r="S14" s="165"/>
      <c r="T14" s="168"/>
      <c r="U14" s="165"/>
      <c r="V14" s="165"/>
      <c r="W14" s="165"/>
      <c r="X14" s="167" t="b">
        <f t="shared" si="4"/>
        <v>0</v>
      </c>
      <c r="Y14" s="167" t="b">
        <f>IF(Z14&lt;=20%,'[4]Tabla probabilidad'!$B$5,IF(Z14&lt;=40%,'[4]Tabla probabilidad'!$B$6,IF(Z14&lt;=60%,'[4]Tabla probabilidad'!$B$7,IF(Z14&lt;=80%,'[4]Tabla probabilidad'!$B$8,IF(Z14&lt;=100%,'[4]Tabla probabilidad'!$B$9)))))</f>
        <v>0</v>
      </c>
      <c r="Z14" s="167" t="b">
        <f t="shared" si="2"/>
        <v>0</v>
      </c>
      <c r="AA14" s="259"/>
      <c r="AB14" s="259"/>
      <c r="AC14" s="167" t="b">
        <f t="shared" si="1"/>
        <v>0</v>
      </c>
      <c r="AD14" s="167" t="b">
        <f t="shared" si="3"/>
        <v>0</v>
      </c>
      <c r="AE14" s="259"/>
      <c r="AF14" s="259"/>
      <c r="AG14" s="252"/>
      <c r="AH14" s="248"/>
      <c r="AI14" s="248"/>
      <c r="AJ14" s="248"/>
      <c r="AK14" s="248"/>
      <c r="AL14" s="248"/>
      <c r="AM14" s="248"/>
      <c r="AN14" s="248"/>
    </row>
    <row r="15" spans="1:298" ht="54.75" customHeight="1" x14ac:dyDescent="0.25">
      <c r="A15" s="248">
        <v>2</v>
      </c>
      <c r="B15" s="250" t="s">
        <v>382</v>
      </c>
      <c r="C15" s="248" t="s">
        <v>232</v>
      </c>
      <c r="D15" s="260" t="s">
        <v>426</v>
      </c>
      <c r="E15" s="248" t="s">
        <v>427</v>
      </c>
      <c r="F15" s="248" t="s">
        <v>428</v>
      </c>
      <c r="G15" s="248" t="s">
        <v>41</v>
      </c>
      <c r="H15" s="248">
        <v>0</v>
      </c>
      <c r="I15" s="255" t="str">
        <f>IF(H15&lt;=2,'[4]Tabla probabilidad'!$B$5,IF(H15&lt;=24,'[4]Tabla probabilidad'!$B$6,IF(H15&lt;=500,'[4]Tabla probabilidad'!$B$7,IF(H15&lt;=5000,'[4]Tabla probabilidad'!$B$8,IF(H15&gt;5000,'[4]Tabla probabilidad'!$B$9)))))</f>
        <v>Muy Baja</v>
      </c>
      <c r="J15" s="256">
        <f>IF(H15&lt;=2,'[4]Tabla probabilidad'!$D$5,IF(H15&lt;=24,'[4]Tabla probabilidad'!$D$6,IF(H15&lt;=500,'[4]Tabla probabilidad'!$D$7,IF(H15&lt;=5000,'[4]Tabla probabilidad'!$D$8,IF(H15&gt;5000,'[4]Tabla probabilidad'!$D$9)))))</f>
        <v>0.2</v>
      </c>
      <c r="K15" s="248" t="s">
        <v>227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VLOOKUP((I15&amp;L15),[4]Hoja1!$B$4:$C$28,2,0)</f>
        <v>Bajo</v>
      </c>
      <c r="O15" s="250">
        <v>1</v>
      </c>
      <c r="P15" s="260" t="s">
        <v>383</v>
      </c>
      <c r="Q15" s="163" t="str">
        <f t="shared" si="0"/>
        <v>Probabilidad</v>
      </c>
      <c r="R15" s="163" t="s">
        <v>51</v>
      </c>
      <c r="S15" s="163" t="s">
        <v>56</v>
      </c>
      <c r="T15" s="167">
        <f>VLOOKUP(R15&amp;S15,[4]Hoja1!$Q$4:$R$9,2,0)</f>
        <v>0.45</v>
      </c>
      <c r="U15" s="163" t="s">
        <v>58</v>
      </c>
      <c r="V15" s="163" t="s">
        <v>61</v>
      </c>
      <c r="W15" s="163" t="s">
        <v>64</v>
      </c>
      <c r="X15" s="167">
        <f>IF(Q15="Probabilidad",($J$15*T15),IF(Q15="Impacto"," "))</f>
        <v>9.0000000000000011E-2</v>
      </c>
      <c r="Y15" s="167" t="str">
        <f>IF(Z15&lt;=20%,'[4]Tabla probabilidad'!$B$5,IF(Z15&lt;=40%,'[4]Tabla probabilidad'!$B$6,IF(Z15&lt;=60%,'[4]Tabla probabilidad'!$B$7,IF(Z15&lt;=80%,'[4]Tabla probabilidad'!$B$8,IF(Z15&lt;=100%,'[4]Tabla probabilidad'!$B$9)))))</f>
        <v>Muy Baja</v>
      </c>
      <c r="Z15" s="167">
        <f>IF(R15="Preventivo",($J$15-($J$15*T15)),IF(R15="Detectivo",($J$15-($J$15*T15)),IF(R15="Correctivo",($J$15))))</f>
        <v>0.11</v>
      </c>
      <c r="AA15" s="257" t="str">
        <f>IF(AB15&lt;=20%,'[4]Tabla probabilidad'!$B$5,IF(AB15&lt;=40%,'[4]Tabla probabilidad'!$B$6,IF(AB15&lt;=60%,'[4]Tabla probabilidad'!$B$7,IF(AB15&lt;=80%,'[4]Tabla probabilidad'!$B$8,IF(AB15&lt;=100%,'[4]Tabla probabilidad'!$B$9)))))</f>
        <v>Muy Baja</v>
      </c>
      <c r="AB15" s="257">
        <f>AVERAGE(Z15:Z19)</f>
        <v>0.10750000000000001</v>
      </c>
      <c r="AC15" s="167" t="str">
        <f t="shared" si="1"/>
        <v>Leve</v>
      </c>
      <c r="AD15" s="167">
        <f>IF(Q15="Probabilidad",(($M$15-0)),IF(Q15="Impacto",($M$15-($M$15*T15))))</f>
        <v>0.2</v>
      </c>
      <c r="AE15" s="257" t="str">
        <f>IF(AF15&lt;=20%,"Leve",IF(AF15&lt;=40%,"Menor",IF(AF15&lt;=60%,"Moderado",IF(AF15&lt;=80%,"Mayor",IF(AF15&lt;=100%,"Catastrófico")))))</f>
        <v>Leve</v>
      </c>
      <c r="AF15" s="257">
        <f>AVERAGE(AD15:AD19)</f>
        <v>0.2</v>
      </c>
      <c r="AG15" s="250" t="str">
        <f>VLOOKUP(AA15&amp;AE15,[4]Hoja1!$B$4:$C$28,2,0)</f>
        <v>Bajo</v>
      </c>
      <c r="AH15" s="248" t="s">
        <v>206</v>
      </c>
      <c r="AI15" s="248"/>
      <c r="AJ15" s="248"/>
      <c r="AK15" s="248"/>
      <c r="AL15" s="248"/>
      <c r="AM15" s="248"/>
      <c r="AN15" s="248"/>
    </row>
    <row r="16" spans="1:298" ht="60.75" customHeight="1" x14ac:dyDescent="0.25">
      <c r="A16" s="248"/>
      <c r="B16" s="251"/>
      <c r="C16" s="248"/>
      <c r="D16" s="261"/>
      <c r="E16" s="248"/>
      <c r="F16" s="248"/>
      <c r="G16" s="248"/>
      <c r="H16" s="248"/>
      <c r="I16" s="255"/>
      <c r="J16" s="256"/>
      <c r="K16" s="248"/>
      <c r="L16" s="249"/>
      <c r="M16" s="249"/>
      <c r="N16" s="248"/>
      <c r="O16" s="251"/>
      <c r="P16" s="261"/>
      <c r="Q16" s="163" t="str">
        <f t="shared" si="0"/>
        <v>Probabilidad</v>
      </c>
      <c r="R16" s="163" t="s">
        <v>51</v>
      </c>
      <c r="S16" s="163" t="s">
        <v>56</v>
      </c>
      <c r="T16" s="167">
        <f>VLOOKUP(R16&amp;S16,[4]Hoja1!$Q$4:$R$9,2,0)</f>
        <v>0.45</v>
      </c>
      <c r="U16" s="163" t="s">
        <v>58</v>
      </c>
      <c r="V16" s="163" t="s">
        <v>61</v>
      </c>
      <c r="W16" s="163" t="s">
        <v>64</v>
      </c>
      <c r="X16" s="167">
        <f t="shared" ref="X16:X19" si="5">IF(Q16="Probabilidad",($J$15*T16),IF(Q16="Impacto"," "))</f>
        <v>9.0000000000000011E-2</v>
      </c>
      <c r="Y16" s="167" t="str">
        <f>IF(Z16&lt;=20%,'[4]Tabla probabilidad'!$B$5,IF(Z16&lt;=40%,'[4]Tabla probabilidad'!$B$6,IF(Z16&lt;=60%,'[4]Tabla probabilidad'!$B$7,IF(Z16&lt;=80%,'[4]Tabla probabilidad'!$B$8,IF(Z16&lt;=100%,'[4]Tabla probabilidad'!$B$9)))))</f>
        <v>Muy Baja</v>
      </c>
      <c r="Z16" s="167">
        <f t="shared" ref="Z16:Z19" si="6">IF(R16="Preventivo",($J$15-($J$15*T16)),IF(R16="Detectivo",($J$15-($J$15*T16)),IF(R16="Correctivo",($J$15))))</f>
        <v>0.11</v>
      </c>
      <c r="AA16" s="258"/>
      <c r="AB16" s="258"/>
      <c r="AC16" s="167" t="str">
        <f t="shared" si="1"/>
        <v>Leve</v>
      </c>
      <c r="AD16" s="167">
        <f t="shared" ref="AD16:AD19" si="7">IF(Q16="Probabilidad",(($M$15-0)),IF(Q16="Impacto",($M$15-($M$15*T16))))</f>
        <v>0.2</v>
      </c>
      <c r="AE16" s="258"/>
      <c r="AF16" s="258"/>
      <c r="AG16" s="251"/>
      <c r="AH16" s="248"/>
      <c r="AI16" s="248"/>
      <c r="AJ16" s="248"/>
      <c r="AK16" s="248"/>
      <c r="AL16" s="248"/>
      <c r="AM16" s="248"/>
      <c r="AN16" s="248"/>
    </row>
    <row r="17" spans="1:40" ht="69" customHeight="1" x14ac:dyDescent="0.25">
      <c r="A17" s="248"/>
      <c r="B17" s="251"/>
      <c r="C17" s="248"/>
      <c r="D17" s="261"/>
      <c r="E17" s="248"/>
      <c r="F17" s="248"/>
      <c r="G17" s="248"/>
      <c r="H17" s="248"/>
      <c r="I17" s="255"/>
      <c r="J17" s="256"/>
      <c r="K17" s="248"/>
      <c r="L17" s="249"/>
      <c r="M17" s="249"/>
      <c r="N17" s="248"/>
      <c r="O17" s="251"/>
      <c r="P17" s="261"/>
      <c r="Q17" s="163" t="str">
        <f t="shared" si="0"/>
        <v>Probabilidad</v>
      </c>
      <c r="R17" s="163" t="s">
        <v>51</v>
      </c>
      <c r="S17" s="163" t="s">
        <v>56</v>
      </c>
      <c r="T17" s="167">
        <f>VLOOKUP(R17&amp;S17,[4]Hoja1!$Q$4:$R$9,2,0)</f>
        <v>0.45</v>
      </c>
      <c r="U17" s="163" t="s">
        <v>58</v>
      </c>
      <c r="V17" s="163" t="s">
        <v>61</v>
      </c>
      <c r="W17" s="163" t="s">
        <v>64</v>
      </c>
      <c r="X17" s="167">
        <f t="shared" si="5"/>
        <v>9.0000000000000011E-2</v>
      </c>
      <c r="Y17" s="167" t="str">
        <f>IF(Z17&lt;=20%,'[4]Tabla probabilidad'!$B$5,IF(Z17&lt;=40%,'[4]Tabla probabilidad'!$B$6,IF(Z17&lt;=60%,'[4]Tabla probabilidad'!$B$7,IF(Z17&lt;=80%,'[4]Tabla probabilidad'!$B$8,IF(Z17&lt;=100%,'[4]Tabla probabilidad'!$B$9)))))</f>
        <v>Muy Baja</v>
      </c>
      <c r="Z17" s="167">
        <f t="shared" si="6"/>
        <v>0.11</v>
      </c>
      <c r="AA17" s="258"/>
      <c r="AB17" s="258"/>
      <c r="AC17" s="167" t="str">
        <f t="shared" si="1"/>
        <v>Leve</v>
      </c>
      <c r="AD17" s="167">
        <f t="shared" si="7"/>
        <v>0.2</v>
      </c>
      <c r="AE17" s="258"/>
      <c r="AF17" s="258"/>
      <c r="AG17" s="251"/>
      <c r="AH17" s="248"/>
      <c r="AI17" s="248"/>
      <c r="AJ17" s="248"/>
      <c r="AK17" s="248"/>
      <c r="AL17" s="248"/>
      <c r="AM17" s="248"/>
      <c r="AN17" s="248"/>
    </row>
    <row r="18" spans="1:40" ht="75.75" customHeight="1" x14ac:dyDescent="0.25">
      <c r="A18" s="248"/>
      <c r="B18" s="251"/>
      <c r="C18" s="248"/>
      <c r="D18" s="261"/>
      <c r="E18" s="248"/>
      <c r="F18" s="248"/>
      <c r="G18" s="248"/>
      <c r="H18" s="248"/>
      <c r="I18" s="255"/>
      <c r="J18" s="256"/>
      <c r="K18" s="248"/>
      <c r="L18" s="249"/>
      <c r="M18" s="249"/>
      <c r="N18" s="248"/>
      <c r="O18" s="251"/>
      <c r="P18" s="261"/>
      <c r="Q18" s="163" t="str">
        <f t="shared" si="0"/>
        <v>Probabilidad</v>
      </c>
      <c r="R18" s="163" t="s">
        <v>51</v>
      </c>
      <c r="S18" s="163" t="s">
        <v>55</v>
      </c>
      <c r="T18" s="167">
        <f>VLOOKUP(R18&amp;S18,[4]Hoja1!$Q$4:$R$9,2,0)</f>
        <v>0.5</v>
      </c>
      <c r="U18" s="163" t="s">
        <v>58</v>
      </c>
      <c r="V18" s="163" t="s">
        <v>61</v>
      </c>
      <c r="W18" s="163" t="s">
        <v>64</v>
      </c>
      <c r="X18" s="167">
        <f t="shared" si="5"/>
        <v>0.1</v>
      </c>
      <c r="Y18" s="167" t="str">
        <f>IF(Z18&lt;=20%,'[4]Tabla probabilidad'!$B$5,IF(Z18&lt;=40%,'[4]Tabla probabilidad'!$B$6,IF(Z18&lt;=60%,'[4]Tabla probabilidad'!$B$7,IF(Z18&lt;=80%,'[4]Tabla probabilidad'!$B$8,IF(Z18&lt;=100%,'[4]Tabla probabilidad'!$B$9)))))</f>
        <v>Muy Baja</v>
      </c>
      <c r="Z18" s="167">
        <f t="shared" si="6"/>
        <v>0.1</v>
      </c>
      <c r="AA18" s="258"/>
      <c r="AB18" s="258"/>
      <c r="AC18" s="167" t="str">
        <f t="shared" si="1"/>
        <v>Leve</v>
      </c>
      <c r="AD18" s="167">
        <f t="shared" si="7"/>
        <v>0.2</v>
      </c>
      <c r="AE18" s="258"/>
      <c r="AF18" s="258"/>
      <c r="AG18" s="251"/>
      <c r="AH18" s="248"/>
      <c r="AI18" s="248"/>
      <c r="AJ18" s="248"/>
      <c r="AK18" s="248"/>
      <c r="AL18" s="248"/>
      <c r="AM18" s="248"/>
      <c r="AN18" s="248"/>
    </row>
    <row r="19" spans="1:40" ht="139.5" customHeight="1" x14ac:dyDescent="0.25">
      <c r="A19" s="248"/>
      <c r="B19" s="252"/>
      <c r="C19" s="248"/>
      <c r="D19" s="262"/>
      <c r="E19" s="248"/>
      <c r="F19" s="248"/>
      <c r="G19" s="248"/>
      <c r="H19" s="248"/>
      <c r="I19" s="255"/>
      <c r="J19" s="256"/>
      <c r="K19" s="248"/>
      <c r="L19" s="249"/>
      <c r="M19" s="249"/>
      <c r="N19" s="248"/>
      <c r="O19" s="252"/>
      <c r="P19" s="262"/>
      <c r="Q19" s="163"/>
      <c r="R19" s="163"/>
      <c r="S19" s="163"/>
      <c r="T19" s="167"/>
      <c r="U19" s="163"/>
      <c r="V19" s="163"/>
      <c r="W19" s="163"/>
      <c r="X19" s="167" t="b">
        <f t="shared" si="5"/>
        <v>0</v>
      </c>
      <c r="Y19" s="167" t="b">
        <f>IF(Z19&lt;=20%,'[4]Tabla probabilidad'!$B$5,IF(Z19&lt;=40%,'[4]Tabla probabilidad'!$B$6,IF(Z19&lt;=60%,'[4]Tabla probabilidad'!$B$7,IF(Z19&lt;=80%,'[4]Tabla probabilidad'!$B$8,IF(Z19&lt;=100%,'[4]Tabla probabilidad'!$B$9)))))</f>
        <v>0</v>
      </c>
      <c r="Z19" s="167" t="b">
        <f t="shared" si="6"/>
        <v>0</v>
      </c>
      <c r="AA19" s="259"/>
      <c r="AB19" s="259"/>
      <c r="AC19" s="167" t="b">
        <f t="shared" si="1"/>
        <v>0</v>
      </c>
      <c r="AD19" s="167" t="b">
        <f t="shared" si="7"/>
        <v>0</v>
      </c>
      <c r="AE19" s="259"/>
      <c r="AF19" s="259"/>
      <c r="AG19" s="252"/>
      <c r="AH19" s="248"/>
      <c r="AI19" s="248"/>
      <c r="AJ19" s="248"/>
      <c r="AK19" s="248"/>
      <c r="AL19" s="248"/>
      <c r="AM19" s="248"/>
      <c r="AN19" s="248"/>
    </row>
    <row r="20" spans="1:40" ht="50.1" customHeight="1" x14ac:dyDescent="0.25">
      <c r="A20" s="250">
        <v>3</v>
      </c>
      <c r="B20" s="250" t="s">
        <v>429</v>
      </c>
      <c r="C20" s="248" t="s">
        <v>232</v>
      </c>
      <c r="D20" s="254" t="s">
        <v>430</v>
      </c>
      <c r="E20" s="250" t="s">
        <v>431</v>
      </c>
      <c r="F20" s="250" t="s">
        <v>432</v>
      </c>
      <c r="G20" s="248" t="s">
        <v>44</v>
      </c>
      <c r="H20" s="248">
        <v>0</v>
      </c>
      <c r="I20" s="255" t="str">
        <f>IF(H20&lt;=2,'[4]Tabla probabilidad'!$B$5,IF(H20&lt;=24,'[4]Tabla probabilidad'!$B$6,IF(H20&lt;=500,'[4]Tabla probabilidad'!$B$7,IF(H20&lt;=5000,'[4]Tabla probabilidad'!$B$8,IF(H20&gt;5000,'[4]Tabla probabilidad'!$B$9)))))</f>
        <v>Muy Baja</v>
      </c>
      <c r="J20" s="256">
        <f>IF(H20&lt;=2,'[4]Tabla probabilidad'!$D$5,IF(H20&lt;=24,'[4]Tabla probabilidad'!$D$6,IF(H20&lt;=500,'[4]Tabla probabilidad'!$D$7,IF(H20&lt;=5000,'[4]Tabla probabilidad'!$D$8,IF(H20&gt;5000,'[4]Tabla probabilidad'!$D$9)))))</f>
        <v>0.2</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VLOOKUP((I20&amp;L20),[4]Hoja1!$B$4:$C$28,2,0)</f>
        <v>Bajo</v>
      </c>
      <c r="O20" s="163">
        <v>1</v>
      </c>
      <c r="P20" s="116" t="s">
        <v>384</v>
      </c>
      <c r="Q20" s="163" t="str">
        <f t="shared" si="0"/>
        <v>Impacto</v>
      </c>
      <c r="R20" s="163" t="s">
        <v>53</v>
      </c>
      <c r="S20" s="163" t="s">
        <v>56</v>
      </c>
      <c r="T20" s="167">
        <f>VLOOKUP(R20&amp;S20,[4]Hoja1!$Q$4:$R$9,2,0)</f>
        <v>0.3</v>
      </c>
      <c r="U20" s="163" t="s">
        <v>59</v>
      </c>
      <c r="V20" s="163" t="s">
        <v>62</v>
      </c>
      <c r="W20" s="163" t="s">
        <v>65</v>
      </c>
      <c r="X20" s="167" t="str">
        <f>IF(Q20="Probabilidad",($J$20*T20),IF(Q20="Impacto"," "))</f>
        <v xml:space="preserve"> </v>
      </c>
      <c r="Y20" s="167" t="str">
        <f>IF(Z20&lt;=20%,'[4]Tabla probabilidad'!$B$5,IF(Z20&lt;=40%,'[4]Tabla probabilidad'!$B$6,IF(Z20&lt;=60%,'[4]Tabla probabilidad'!$B$7,IF(Z20&lt;=80%,'[4]Tabla probabilidad'!$B$8,IF(Z20&lt;=100%,'[4]Tabla probabilidad'!$B$9)))))</f>
        <v>Muy Baja</v>
      </c>
      <c r="Z20" s="167">
        <f>IF(R20="Preventivo",($J$20-($J$20*T20)),IF(R20="Detectivo",($J$20-($J$20*T20)),IF(R20="Correctivo",($J$20))))</f>
        <v>0.2</v>
      </c>
      <c r="AA20" s="257" t="str">
        <f>IF(AB20&lt;=20%,'[4]Tabla probabilidad'!$B$5,IF(AB20&lt;=40%,'[4]Tabla probabilidad'!$B$6,IF(AB20&lt;=60%,'[4]Tabla probabilidad'!$B$7,IF(AB20&lt;=80%,'[4]Tabla probabilidad'!$B$8,IF(AB20&lt;=100%,'[4]Tabla probabilidad'!$B$9)))))</f>
        <v>Muy Baja</v>
      </c>
      <c r="AB20" s="257">
        <f>AVERAGE(Z20:Z24)</f>
        <v>0.13999999999999999</v>
      </c>
      <c r="AC20" s="167" t="str">
        <f t="shared" si="1"/>
        <v>Leve</v>
      </c>
      <c r="AD20" s="167">
        <f>IF(Q20="Probabilidad",(($M$20-0)),IF(Q20="Impacto",($M$20-($M$20*T20))))</f>
        <v>0.14000000000000001</v>
      </c>
      <c r="AE20" s="257" t="str">
        <f>IF(AF20&lt;=20%,"Leve",IF(AF20&lt;=40%,"Menor",IF(AF20&lt;=60%,"Moderado",IF(AF20&lt;=80%,"Mayor",IF(AF20&lt;=100%,"Catastrófico")))))</f>
        <v>Leve</v>
      </c>
      <c r="AF20" s="257">
        <f>AVERAGE(AD20:AD24)</f>
        <v>0.18000000000000002</v>
      </c>
      <c r="AG20" s="250" t="str">
        <f>VLOOKUP(AA20&amp;AE20,[4]Hoja1!$B$4:$C$28,2,0)</f>
        <v>Bajo</v>
      </c>
      <c r="AH20" s="248" t="s">
        <v>206</v>
      </c>
      <c r="AI20" s="248"/>
      <c r="AJ20" s="248"/>
      <c r="AK20" s="248"/>
      <c r="AL20" s="248"/>
      <c r="AM20" s="248"/>
      <c r="AN20" s="248"/>
    </row>
    <row r="21" spans="1:40" ht="62.25" customHeight="1" x14ac:dyDescent="0.25">
      <c r="A21" s="251"/>
      <c r="B21" s="251"/>
      <c r="C21" s="248"/>
      <c r="D21" s="254"/>
      <c r="E21" s="251"/>
      <c r="F21" s="251"/>
      <c r="G21" s="248"/>
      <c r="H21" s="248"/>
      <c r="I21" s="255"/>
      <c r="J21" s="256"/>
      <c r="K21" s="248"/>
      <c r="L21" s="249"/>
      <c r="M21" s="249"/>
      <c r="N21" s="248"/>
      <c r="O21" s="163">
        <v>2</v>
      </c>
      <c r="P21" s="116" t="s">
        <v>385</v>
      </c>
      <c r="Q21" s="163" t="str">
        <f t="shared" si="0"/>
        <v>Probabilidad</v>
      </c>
      <c r="R21" s="163" t="s">
        <v>51</v>
      </c>
      <c r="S21" s="163" t="s">
        <v>56</v>
      </c>
      <c r="T21" s="167">
        <f>VLOOKUP(R21&amp;S21,[4]Hoja1!$Q$4:$R$9,2,0)</f>
        <v>0.45</v>
      </c>
      <c r="U21" s="163" t="s">
        <v>59</v>
      </c>
      <c r="V21" s="163" t="s">
        <v>62</v>
      </c>
      <c r="W21" s="163" t="s">
        <v>65</v>
      </c>
      <c r="X21" s="167">
        <f t="shared" ref="X21:X24" si="8">IF(Q21="Probabilidad",($J$20*T21),IF(Q21="Impacto"," "))</f>
        <v>9.0000000000000011E-2</v>
      </c>
      <c r="Y21" s="167" t="str">
        <f>IF(Z21&lt;=20%,'[4]Tabla probabilidad'!$B$5,IF(Z21&lt;=40%,'[4]Tabla probabilidad'!$B$6,IF(Z21&lt;=60%,'[4]Tabla probabilidad'!$B$7,IF(Z21&lt;=80%,'[4]Tabla probabilidad'!$B$8,IF(Z21&lt;=100%,'[4]Tabla probabilidad'!$B$9)))))</f>
        <v>Muy Baja</v>
      </c>
      <c r="Z21" s="167">
        <f t="shared" ref="Z21:Z24" si="9">IF(R21="Preventivo",($J$20-($J$20*T21)),IF(R21="Detectivo",($J$20-($J$20*T21)),IF(R21="Correctivo",($J$20))))</f>
        <v>0.11</v>
      </c>
      <c r="AA21" s="258"/>
      <c r="AB21" s="258"/>
      <c r="AC21" s="167" t="str">
        <f t="shared" si="1"/>
        <v>Leve</v>
      </c>
      <c r="AD21" s="167">
        <f t="shared" ref="AD21:AD24" si="10">IF(Q21="Probabilidad",(($M$20-0)),IF(Q21="Impacto",($M$20-($M$20*T21))))</f>
        <v>0.2</v>
      </c>
      <c r="AE21" s="258"/>
      <c r="AF21" s="258"/>
      <c r="AG21" s="251"/>
      <c r="AH21" s="248"/>
      <c r="AI21" s="248"/>
      <c r="AJ21" s="248"/>
      <c r="AK21" s="248"/>
      <c r="AL21" s="248"/>
      <c r="AM21" s="248"/>
      <c r="AN21" s="248"/>
    </row>
    <row r="22" spans="1:40" ht="61.5" customHeight="1" x14ac:dyDescent="0.25">
      <c r="A22" s="251"/>
      <c r="B22" s="251"/>
      <c r="C22" s="248"/>
      <c r="D22" s="254"/>
      <c r="E22" s="251"/>
      <c r="F22" s="251"/>
      <c r="G22" s="248"/>
      <c r="H22" s="248"/>
      <c r="I22" s="255"/>
      <c r="J22" s="256"/>
      <c r="K22" s="248"/>
      <c r="L22" s="249"/>
      <c r="M22" s="249"/>
      <c r="N22" s="248"/>
      <c r="O22" s="163">
        <v>3</v>
      </c>
      <c r="P22" s="116" t="s">
        <v>386</v>
      </c>
      <c r="Q22" s="163" t="str">
        <f t="shared" si="0"/>
        <v>Probabilidad</v>
      </c>
      <c r="R22" s="163" t="s">
        <v>51</v>
      </c>
      <c r="S22" s="163" t="s">
        <v>56</v>
      </c>
      <c r="T22" s="167">
        <f>VLOOKUP(R22&amp;S22,[4]Hoja1!$Q$4:$R$9,2,0)</f>
        <v>0.45</v>
      </c>
      <c r="U22" s="163" t="s">
        <v>58</v>
      </c>
      <c r="V22" s="163" t="s">
        <v>62</v>
      </c>
      <c r="W22" s="163" t="s">
        <v>64</v>
      </c>
      <c r="X22" s="167">
        <f t="shared" si="8"/>
        <v>9.0000000000000011E-2</v>
      </c>
      <c r="Y22" s="167" t="str">
        <f>IF(Z22&lt;=20%,'[4]Tabla probabilidad'!$B$5,IF(Z22&lt;=40%,'[4]Tabla probabilidad'!$B$6,IF(Z22&lt;=60%,'[4]Tabla probabilidad'!$B$7,IF(Z22&lt;=80%,'[4]Tabla probabilidad'!$B$8,IF(Z22&lt;=100%,'[4]Tabla probabilidad'!$B$9)))))</f>
        <v>Muy Baja</v>
      </c>
      <c r="Z22" s="167">
        <f t="shared" si="9"/>
        <v>0.11</v>
      </c>
      <c r="AA22" s="258"/>
      <c r="AB22" s="258"/>
      <c r="AC22" s="167" t="str">
        <f t="shared" si="1"/>
        <v>Leve</v>
      </c>
      <c r="AD22" s="167">
        <f t="shared" si="10"/>
        <v>0.2</v>
      </c>
      <c r="AE22" s="258"/>
      <c r="AF22" s="258"/>
      <c r="AG22" s="251"/>
      <c r="AH22" s="248"/>
      <c r="AI22" s="248"/>
      <c r="AJ22" s="248"/>
      <c r="AK22" s="248"/>
      <c r="AL22" s="248"/>
      <c r="AM22" s="248"/>
      <c r="AN22" s="248"/>
    </row>
    <row r="23" spans="1:40" ht="73.5" customHeight="1" x14ac:dyDescent="0.25">
      <c r="A23" s="251"/>
      <c r="B23" s="251"/>
      <c r="C23" s="248"/>
      <c r="D23" s="254"/>
      <c r="E23" s="251"/>
      <c r="F23" s="251"/>
      <c r="G23" s="248"/>
      <c r="H23" s="248"/>
      <c r="I23" s="255"/>
      <c r="J23" s="256"/>
      <c r="K23" s="248"/>
      <c r="L23" s="249"/>
      <c r="M23" s="249"/>
      <c r="N23" s="248"/>
      <c r="O23" s="163"/>
      <c r="P23" s="116"/>
      <c r="Q23" s="163"/>
      <c r="R23" s="163"/>
      <c r="S23" s="163"/>
      <c r="T23" s="167"/>
      <c r="U23" s="163"/>
      <c r="V23" s="163"/>
      <c r="W23" s="163"/>
      <c r="X23" s="167" t="b">
        <f t="shared" si="8"/>
        <v>0</v>
      </c>
      <c r="Y23" s="167" t="b">
        <f>IF(Z23&lt;=20%,'[4]Tabla probabilidad'!$B$5,IF(Z23&lt;=40%,'[4]Tabla probabilidad'!$B$6,IF(Z23&lt;=60%,'[4]Tabla probabilidad'!$B$7,IF(Z23&lt;=80%,'[4]Tabla probabilidad'!$B$8,IF(Z23&lt;=100%,'[4]Tabla probabilidad'!$B$9)))))</f>
        <v>0</v>
      </c>
      <c r="Z23" s="167" t="b">
        <f t="shared" si="9"/>
        <v>0</v>
      </c>
      <c r="AA23" s="258"/>
      <c r="AB23" s="258"/>
      <c r="AC23" s="167" t="b">
        <f t="shared" si="1"/>
        <v>0</v>
      </c>
      <c r="AD23" s="167" t="b">
        <f t="shared" si="10"/>
        <v>0</v>
      </c>
      <c r="AE23" s="258"/>
      <c r="AF23" s="258"/>
      <c r="AG23" s="251"/>
      <c r="AH23" s="248"/>
      <c r="AI23" s="248"/>
      <c r="AJ23" s="248"/>
      <c r="AK23" s="248"/>
      <c r="AL23" s="248"/>
      <c r="AM23" s="248"/>
      <c r="AN23" s="248"/>
    </row>
    <row r="24" spans="1:40" ht="108" customHeight="1" thickBot="1" x14ac:dyDescent="0.3">
      <c r="A24" s="252"/>
      <c r="B24" s="252"/>
      <c r="C24" s="248"/>
      <c r="D24" s="254"/>
      <c r="E24" s="252"/>
      <c r="F24" s="252"/>
      <c r="G24" s="248"/>
      <c r="H24" s="248"/>
      <c r="I24" s="255"/>
      <c r="J24" s="256"/>
      <c r="K24" s="248"/>
      <c r="L24" s="249"/>
      <c r="M24" s="249"/>
      <c r="N24" s="248"/>
      <c r="O24" s="163"/>
      <c r="P24" s="116"/>
      <c r="Q24" s="163"/>
      <c r="R24" s="163"/>
      <c r="S24" s="163"/>
      <c r="T24" s="167"/>
      <c r="U24" s="163"/>
      <c r="V24" s="163"/>
      <c r="W24" s="163"/>
      <c r="X24" s="167" t="b">
        <f t="shared" si="8"/>
        <v>0</v>
      </c>
      <c r="Y24" s="167" t="b">
        <f>IF(Z24&lt;=20%,'[4]Tabla probabilidad'!$B$5,IF(Z24&lt;=40%,'[4]Tabla probabilidad'!$B$6,IF(Z24&lt;=60%,'[4]Tabla probabilidad'!$B$7,IF(Z24&lt;=80%,'[4]Tabla probabilidad'!$B$8,IF(Z24&lt;=100%,'[4]Tabla probabilidad'!$B$9)))))</f>
        <v>0</v>
      </c>
      <c r="Z24" s="167" t="b">
        <f t="shared" si="9"/>
        <v>0</v>
      </c>
      <c r="AA24" s="259"/>
      <c r="AB24" s="259"/>
      <c r="AC24" s="167" t="b">
        <f t="shared" si="1"/>
        <v>0</v>
      </c>
      <c r="AD24" s="167" t="b">
        <f t="shared" si="10"/>
        <v>0</v>
      </c>
      <c r="AE24" s="259"/>
      <c r="AF24" s="259"/>
      <c r="AG24" s="252"/>
      <c r="AH24" s="248"/>
      <c r="AI24" s="248"/>
      <c r="AJ24" s="248"/>
      <c r="AK24" s="248"/>
      <c r="AL24" s="248"/>
      <c r="AM24" s="248"/>
      <c r="AN24" s="248"/>
    </row>
    <row r="25" spans="1:40" ht="98.25" customHeight="1" x14ac:dyDescent="0.25">
      <c r="A25" s="250">
        <v>4</v>
      </c>
      <c r="B25" s="250" t="s">
        <v>387</v>
      </c>
      <c r="C25" s="248" t="s">
        <v>232</v>
      </c>
      <c r="D25" s="254" t="s">
        <v>433</v>
      </c>
      <c r="E25" s="250" t="s">
        <v>434</v>
      </c>
      <c r="F25" s="250" t="s">
        <v>435</v>
      </c>
      <c r="G25" s="248" t="s">
        <v>41</v>
      </c>
      <c r="H25" s="248">
        <v>0</v>
      </c>
      <c r="I25" s="255" t="str">
        <f>IF(H25&lt;=2,'[4]Tabla probabilidad'!$B$5,IF(H25&lt;=24,'[4]Tabla probabilidad'!$B$6,IF(H25&lt;=500,'[4]Tabla probabilidad'!$B$7,IF(H25&lt;=5000,'[4]Tabla probabilidad'!$B$8,IF(H25&gt;5000,'[4]Tabla probabilidad'!$B$9)))))</f>
        <v>Muy Baja</v>
      </c>
      <c r="J25" s="256">
        <f>IF(H25&lt;=2,'[4]Tabla probabilidad'!$D$5,IF(H25&lt;=24,'[4]Tabla probabilidad'!$D$6,IF(H25&lt;=500,'[4]Tabla probabilidad'!$D$7,IF(H25&lt;=5000,'[4]Tabla probabilidad'!$D$8,IF(H25&gt;5000,'[4]Tabla probabilidad'!$D$9)))))</f>
        <v>0.2</v>
      </c>
      <c r="K25" s="248" t="s">
        <v>227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VLOOKUP((I25&amp;L25),[4]Hoja1!$B$4:$C$28,2,0)</f>
        <v>Bajo</v>
      </c>
      <c r="O25" s="163">
        <v>1</v>
      </c>
      <c r="P25" s="117" t="s">
        <v>388</v>
      </c>
      <c r="Q25" s="163" t="str">
        <f t="shared" si="0"/>
        <v>Probabilidad</v>
      </c>
      <c r="R25" s="163" t="s">
        <v>51</v>
      </c>
      <c r="S25" s="163" t="s">
        <v>56</v>
      </c>
      <c r="T25" s="167">
        <f>VLOOKUP(R25&amp;S25,[4]Hoja1!$Q$4:$R$9,2,0)</f>
        <v>0.45</v>
      </c>
      <c r="U25" s="163" t="s">
        <v>58</v>
      </c>
      <c r="V25" s="163" t="s">
        <v>61</v>
      </c>
      <c r="W25" s="163" t="s">
        <v>65</v>
      </c>
      <c r="X25" s="167">
        <f>IF(Q25="Probabilidad",($J$25*T25),IF(Q25="Impacto"," "))</f>
        <v>9.0000000000000011E-2</v>
      </c>
      <c r="Y25" s="167" t="str">
        <f>IF(Z25&lt;=20%,'[4]Tabla probabilidad'!$B$5,IF(Z25&lt;=40%,'[4]Tabla probabilidad'!$B$6,IF(Z25&lt;=60%,'[4]Tabla probabilidad'!$B$7,IF(Z25&lt;=80%,'[4]Tabla probabilidad'!$B$8,IF(Z25&lt;=100%,'[4]Tabla probabilidad'!$B$9)))))</f>
        <v>Muy Baja</v>
      </c>
      <c r="Z25" s="167">
        <f>IF(R25="Preventivo",($J$25-($J$25*T25)),IF(R25="Detectivo",($J$25-($J$25*T25)),IF(R25="Correctivo",($J$25))))</f>
        <v>0.11</v>
      </c>
      <c r="AA25" s="257" t="str">
        <f>IF(AB25&lt;=20%,'[4]Tabla probabilidad'!$B$5,IF(AB25&lt;=40%,'[4]Tabla probabilidad'!$B$6,IF(AB25&lt;=60%,'[4]Tabla probabilidad'!$B$7,IF(AB25&lt;=80%,'[4]Tabla probabilidad'!$B$8,IF(AB25&lt;=100%,'[4]Tabla probabilidad'!$B$9)))))</f>
        <v>Muy Baja</v>
      </c>
      <c r="AB25" s="257">
        <f>AVERAGE(Z25:Z29)</f>
        <v>0.10666666666666667</v>
      </c>
      <c r="AC25" s="167" t="str">
        <f t="shared" si="1"/>
        <v>Leve</v>
      </c>
      <c r="AD25" s="167">
        <f>IF(Q25="Probabilidad",(($M$25-0)),IF(Q25="Impacto",($M$25-($M$25*T25))))</f>
        <v>0.2</v>
      </c>
      <c r="AE25" s="257" t="str">
        <f>IF(AF25&lt;=20%,"Leve",IF(AF25&lt;=40%,"Menor",IF(AF25&lt;=60%,"Moderado",IF(AF25&lt;=80%,"Mayor",IF(AF25&lt;=100%,"Catastrófico")))))</f>
        <v>Leve</v>
      </c>
      <c r="AF25" s="257">
        <f>AVERAGE(AD25:AD29)</f>
        <v>0.20000000000000004</v>
      </c>
      <c r="AG25" s="250" t="str">
        <f>VLOOKUP(AA25&amp;AE25,[4]Hoja1!$B$4:$C$28,2,0)</f>
        <v>Bajo</v>
      </c>
      <c r="AH25" s="248" t="s">
        <v>206</v>
      </c>
      <c r="AI25" s="248"/>
      <c r="AJ25" s="248"/>
      <c r="AK25" s="248"/>
      <c r="AL25" s="248"/>
      <c r="AM25" s="248"/>
      <c r="AN25" s="248"/>
    </row>
    <row r="26" spans="1:40" ht="91.5" customHeight="1" x14ac:dyDescent="0.25">
      <c r="A26" s="251"/>
      <c r="B26" s="251"/>
      <c r="C26" s="248"/>
      <c r="D26" s="254"/>
      <c r="E26" s="251"/>
      <c r="F26" s="251"/>
      <c r="G26" s="248"/>
      <c r="H26" s="248"/>
      <c r="I26" s="255"/>
      <c r="J26" s="256"/>
      <c r="K26" s="248"/>
      <c r="L26" s="249"/>
      <c r="M26" s="249"/>
      <c r="N26" s="248"/>
      <c r="O26" s="163">
        <v>2</v>
      </c>
      <c r="P26" s="118" t="s">
        <v>389</v>
      </c>
      <c r="Q26" s="163" t="str">
        <f t="shared" si="0"/>
        <v>Probabilidad</v>
      </c>
      <c r="R26" s="163" t="s">
        <v>51</v>
      </c>
      <c r="S26" s="163" t="s">
        <v>55</v>
      </c>
      <c r="T26" s="167">
        <f>VLOOKUP(R26&amp;S26,[4]Hoja1!$Q$4:$R$9,2,0)</f>
        <v>0.5</v>
      </c>
      <c r="U26" s="163" t="s">
        <v>58</v>
      </c>
      <c r="V26" s="163" t="s">
        <v>61</v>
      </c>
      <c r="W26" s="163" t="s">
        <v>65</v>
      </c>
      <c r="X26" s="167">
        <f t="shared" ref="X26:X29" si="11">IF(Q26="Probabilidad",($J$25*T26),IF(Q26="Impacto"," "))</f>
        <v>0.1</v>
      </c>
      <c r="Y26" s="167" t="str">
        <f>IF(Z26&lt;=20%,'[4]Tabla probabilidad'!$B$5,IF(Z26&lt;=40%,'[4]Tabla probabilidad'!$B$6,IF(Z26&lt;=60%,'[4]Tabla probabilidad'!$B$7,IF(Z26&lt;=80%,'[4]Tabla probabilidad'!$B$8,IF(Z26&lt;=100%,'[4]Tabla probabilidad'!$B$9)))))</f>
        <v>Muy Baja</v>
      </c>
      <c r="Z26" s="167">
        <f t="shared" ref="Z26:Z29" si="12">IF(R26="Preventivo",($J$25-($J$25*T26)),IF(R26="Detectivo",($J$25-($J$25*T26)),IF(R26="Correctivo",($J$25))))</f>
        <v>0.1</v>
      </c>
      <c r="AA26" s="258"/>
      <c r="AB26" s="258"/>
      <c r="AC26" s="167" t="str">
        <f t="shared" si="1"/>
        <v>Leve</v>
      </c>
      <c r="AD26" s="167">
        <f t="shared" ref="AD26:AD29" si="13">IF(Q26="Probabilidad",(($M$25-0)),IF(Q26="Impacto",($M$25-($M$25*T26))))</f>
        <v>0.2</v>
      </c>
      <c r="AE26" s="258"/>
      <c r="AF26" s="258"/>
      <c r="AG26" s="251"/>
      <c r="AH26" s="248"/>
      <c r="AI26" s="248"/>
      <c r="AJ26" s="248"/>
      <c r="AK26" s="248"/>
      <c r="AL26" s="248"/>
      <c r="AM26" s="248"/>
      <c r="AN26" s="248"/>
    </row>
    <row r="27" spans="1:40" ht="78" customHeight="1" x14ac:dyDescent="0.25">
      <c r="A27" s="251"/>
      <c r="B27" s="251"/>
      <c r="C27" s="248"/>
      <c r="D27" s="254"/>
      <c r="E27" s="251"/>
      <c r="F27" s="251"/>
      <c r="G27" s="248"/>
      <c r="H27" s="248"/>
      <c r="I27" s="255"/>
      <c r="J27" s="256"/>
      <c r="K27" s="248"/>
      <c r="L27" s="249"/>
      <c r="M27" s="249"/>
      <c r="N27" s="248"/>
      <c r="O27" s="163">
        <v>3</v>
      </c>
      <c r="P27" s="118" t="s">
        <v>390</v>
      </c>
      <c r="Q27" s="163" t="str">
        <f t="shared" si="0"/>
        <v>Probabilidad</v>
      </c>
      <c r="R27" s="163" t="s">
        <v>51</v>
      </c>
      <c r="S27" s="163" t="s">
        <v>56</v>
      </c>
      <c r="T27" s="167">
        <f>VLOOKUP(R27&amp;S27,[4]Hoja1!$Q$4:$R$9,2,0)</f>
        <v>0.45</v>
      </c>
      <c r="U27" s="163" t="s">
        <v>59</v>
      </c>
      <c r="V27" s="163" t="s">
        <v>61</v>
      </c>
      <c r="W27" s="163" t="s">
        <v>65</v>
      </c>
      <c r="X27" s="167">
        <f t="shared" si="11"/>
        <v>9.0000000000000011E-2</v>
      </c>
      <c r="Y27" s="167" t="str">
        <f>IF(Z27&lt;=20%,'[4]Tabla probabilidad'!$B$5,IF(Z27&lt;=40%,'[4]Tabla probabilidad'!$B$6,IF(Z27&lt;=60%,'[4]Tabla probabilidad'!$B$7,IF(Z27&lt;=80%,'[4]Tabla probabilidad'!$B$8,IF(Z27&lt;=100%,'[4]Tabla probabilidad'!$B$9)))))</f>
        <v>Muy Baja</v>
      </c>
      <c r="Z27" s="167">
        <f t="shared" si="12"/>
        <v>0.11</v>
      </c>
      <c r="AA27" s="258"/>
      <c r="AB27" s="258"/>
      <c r="AC27" s="167" t="str">
        <f t="shared" si="1"/>
        <v>Leve</v>
      </c>
      <c r="AD27" s="167">
        <f t="shared" si="13"/>
        <v>0.2</v>
      </c>
      <c r="AE27" s="258"/>
      <c r="AF27" s="258"/>
      <c r="AG27" s="251"/>
      <c r="AH27" s="248"/>
      <c r="AI27" s="248"/>
      <c r="AJ27" s="248"/>
      <c r="AK27" s="248"/>
      <c r="AL27" s="248"/>
      <c r="AM27" s="248"/>
      <c r="AN27" s="248"/>
    </row>
    <row r="28" spans="1:40" ht="113.25" customHeight="1" x14ac:dyDescent="0.25">
      <c r="A28" s="251"/>
      <c r="B28" s="251"/>
      <c r="C28" s="248"/>
      <c r="D28" s="254"/>
      <c r="E28" s="251"/>
      <c r="F28" s="251"/>
      <c r="G28" s="248"/>
      <c r="H28" s="248"/>
      <c r="I28" s="255"/>
      <c r="J28" s="256"/>
      <c r="K28" s="248"/>
      <c r="L28" s="249"/>
      <c r="M28" s="249"/>
      <c r="N28" s="248"/>
      <c r="O28" s="163"/>
      <c r="P28" s="116"/>
      <c r="Q28" s="163"/>
      <c r="R28" s="163"/>
      <c r="S28" s="163"/>
      <c r="T28" s="167"/>
      <c r="U28" s="163"/>
      <c r="V28" s="163"/>
      <c r="W28" s="163"/>
      <c r="X28" s="167" t="b">
        <f t="shared" si="11"/>
        <v>0</v>
      </c>
      <c r="Y28" s="167" t="b">
        <f>IF(Z28&lt;=20%,'[4]Tabla probabilidad'!$B$5,IF(Z28&lt;=40%,'[4]Tabla probabilidad'!$B$6,IF(Z28&lt;=60%,'[4]Tabla probabilidad'!$B$7,IF(Z28&lt;=80%,'[4]Tabla probabilidad'!$B$8,IF(Z28&lt;=100%,'[4]Tabla probabilidad'!$B$9)))))</f>
        <v>0</v>
      </c>
      <c r="Z28" s="167" t="b">
        <f t="shared" si="12"/>
        <v>0</v>
      </c>
      <c r="AA28" s="258"/>
      <c r="AB28" s="258"/>
      <c r="AC28" s="167" t="b">
        <f t="shared" si="1"/>
        <v>0</v>
      </c>
      <c r="AD28" s="167" t="b">
        <f t="shared" si="13"/>
        <v>0</v>
      </c>
      <c r="AE28" s="258"/>
      <c r="AF28" s="258"/>
      <c r="AG28" s="251"/>
      <c r="AH28" s="248"/>
      <c r="AI28" s="248"/>
      <c r="AJ28" s="248"/>
      <c r="AK28" s="248"/>
      <c r="AL28" s="248"/>
      <c r="AM28" s="248"/>
      <c r="AN28" s="248"/>
    </row>
    <row r="29" spans="1:40" ht="121.5" customHeight="1" x14ac:dyDescent="0.25">
      <c r="A29" s="252"/>
      <c r="B29" s="252"/>
      <c r="C29" s="248"/>
      <c r="D29" s="254"/>
      <c r="E29" s="252"/>
      <c r="F29" s="252"/>
      <c r="G29" s="248"/>
      <c r="H29" s="248"/>
      <c r="I29" s="255"/>
      <c r="J29" s="256"/>
      <c r="K29" s="248"/>
      <c r="L29" s="249"/>
      <c r="M29" s="249"/>
      <c r="N29" s="248"/>
      <c r="O29" s="163"/>
      <c r="P29" s="116"/>
      <c r="Q29" s="163"/>
      <c r="R29" s="163"/>
      <c r="S29" s="163"/>
      <c r="T29" s="167"/>
      <c r="U29" s="163"/>
      <c r="V29" s="163"/>
      <c r="W29" s="163"/>
      <c r="X29" s="167" t="b">
        <f t="shared" si="11"/>
        <v>0</v>
      </c>
      <c r="Y29" s="167" t="b">
        <f>IF(Z29&lt;=20%,'[4]Tabla probabilidad'!$B$5,IF(Z29&lt;=40%,'[4]Tabla probabilidad'!$B$6,IF(Z29&lt;=60%,'[4]Tabla probabilidad'!$B$7,IF(Z29&lt;=80%,'[4]Tabla probabilidad'!$B$8,IF(Z29&lt;=100%,'[4]Tabla probabilidad'!$B$9)))))</f>
        <v>0</v>
      </c>
      <c r="Z29" s="167" t="b">
        <f t="shared" si="12"/>
        <v>0</v>
      </c>
      <c r="AA29" s="259"/>
      <c r="AB29" s="259"/>
      <c r="AC29" s="167" t="b">
        <f t="shared" si="1"/>
        <v>0</v>
      </c>
      <c r="AD29" s="167" t="b">
        <f t="shared" si="13"/>
        <v>0</v>
      </c>
      <c r="AE29" s="259"/>
      <c r="AF29" s="259"/>
      <c r="AG29" s="252"/>
      <c r="AH29" s="248"/>
      <c r="AI29" s="248"/>
      <c r="AJ29" s="248"/>
      <c r="AK29" s="248"/>
      <c r="AL29" s="248"/>
      <c r="AM29" s="248"/>
      <c r="AN29" s="248"/>
    </row>
    <row r="30" spans="1:40" ht="70.5" customHeight="1" x14ac:dyDescent="0.25">
      <c r="A30" s="250">
        <v>5</v>
      </c>
      <c r="B30" s="250" t="s">
        <v>391</v>
      </c>
      <c r="C30" s="248" t="s">
        <v>232</v>
      </c>
      <c r="D30" s="254" t="s">
        <v>436</v>
      </c>
      <c r="E30" s="250" t="s">
        <v>437</v>
      </c>
      <c r="F30" s="250" t="s">
        <v>438</v>
      </c>
      <c r="G30" s="248" t="s">
        <v>41</v>
      </c>
      <c r="H30" s="248">
        <v>0</v>
      </c>
      <c r="I30" s="255" t="str">
        <f>IF(H30&lt;=2,'[4]Tabla probabilidad'!$B$5,IF(H30&lt;=24,'[4]Tabla probabilidad'!$B$6,IF(H30&lt;=500,'[4]Tabla probabilidad'!$B$7,IF(H30&lt;=5000,'[4]Tabla probabilidad'!$B$8,IF(H30&gt;5000,'[4]Tabla probabilidad'!$B$9)))))</f>
        <v>Muy Baja</v>
      </c>
      <c r="J30" s="256">
        <f>IF(H30&lt;=2,'[4]Tabla probabilidad'!$D$5,IF(H30&lt;=24,'[4]Tabla probabilidad'!$D$6,IF(H30&lt;=500,'[4]Tabla probabilidad'!$D$7,IF(H30&lt;=5000,'[4]Tabla probabilidad'!$D$8,IF(H30&gt;5000,'[4]Tabla probabilidad'!$D$9)))))</f>
        <v>0.2</v>
      </c>
      <c r="K30" s="248" t="s">
        <v>227</v>
      </c>
      <c r="L30" s="2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2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248" t="str">
        <f>VLOOKUP((I30&amp;L30),[4]Hoja1!$B$4:$C$28,2,0)</f>
        <v>Bajo</v>
      </c>
      <c r="O30" s="163">
        <v>1</v>
      </c>
      <c r="P30" s="119" t="s">
        <v>392</v>
      </c>
      <c r="Q30" s="163" t="str">
        <f t="shared" si="0"/>
        <v>Probabilidad</v>
      </c>
      <c r="R30" s="163" t="s">
        <v>51</v>
      </c>
      <c r="S30" s="163" t="s">
        <v>56</v>
      </c>
      <c r="T30" s="167">
        <f>VLOOKUP(R30&amp;S30,[4]Hoja1!$Q$4:$R$9,2,0)</f>
        <v>0.45</v>
      </c>
      <c r="U30" s="163" t="s">
        <v>58</v>
      </c>
      <c r="V30" s="163" t="s">
        <v>61</v>
      </c>
      <c r="W30" s="163" t="s">
        <v>64</v>
      </c>
      <c r="X30" s="167">
        <f>IF(Q30="Probabilidad",($J$25*T30),IF(Q30="Impacto"," "))</f>
        <v>9.0000000000000011E-2</v>
      </c>
      <c r="Y30" s="167" t="str">
        <f>IF(Z30&lt;=20%,'[4]Tabla probabilidad'!$B$5,IF(Z30&lt;=40%,'[4]Tabla probabilidad'!$B$6,IF(Z30&lt;=60%,'[4]Tabla probabilidad'!$B$7,IF(Z30&lt;=80%,'[4]Tabla probabilidad'!$B$8,IF(Z30&lt;=100%,'[4]Tabla probabilidad'!$B$9)))))</f>
        <v>Muy Baja</v>
      </c>
      <c r="Z30" s="167">
        <f>IF(R30="Preventivo",($J$25-($J$25*T30)),IF(R30="Detectivo",($J$25-($J$25*T30)),IF(R30="Correctivo",($J$25))))</f>
        <v>0.11</v>
      </c>
      <c r="AA30" s="257" t="str">
        <f>IF(AB30&lt;=20%,'[4]Tabla probabilidad'!$B$5,IF(AB30&lt;=40%,'[4]Tabla probabilidad'!$B$6,IF(AB30&lt;=60%,'[4]Tabla probabilidad'!$B$7,IF(AB30&lt;=80%,'[4]Tabla probabilidad'!$B$8,IF(AB30&lt;=100%,'[4]Tabla probabilidad'!$B$9)))))</f>
        <v>Muy Baja</v>
      </c>
      <c r="AB30" s="257">
        <f>AVERAGE(Z30:Z34)</f>
        <v>0.13999999999999999</v>
      </c>
      <c r="AC30" s="167" t="str">
        <f t="shared" si="1"/>
        <v>Leve</v>
      </c>
      <c r="AD30" s="167">
        <f>IF(Q30="Probabilidad",(($M$25-0)),IF(Q30="Impacto",($M$25-($M$25*T30))))</f>
        <v>0.2</v>
      </c>
      <c r="AE30" s="257" t="str">
        <f>IF(AF30&lt;=20%,"Leve",IF(AF30&lt;=40%,"Menor",IF(AF30&lt;=60%,"Moderado",IF(AF30&lt;=80%,"Mayor",IF(AF30&lt;=100%,"Catastrófico")))))</f>
        <v>Leve</v>
      </c>
      <c r="AF30" s="257">
        <f>AVERAGE(AD30:AD34)</f>
        <v>0.18000000000000002</v>
      </c>
      <c r="AG30" s="250" t="str">
        <f>VLOOKUP(AA30&amp;AE30,[4]Hoja1!$B$4:$C$28,2,0)</f>
        <v>Bajo</v>
      </c>
      <c r="AH30" s="248" t="s">
        <v>206</v>
      </c>
      <c r="AI30" s="248"/>
      <c r="AJ30" s="248"/>
      <c r="AK30" s="248"/>
      <c r="AL30" s="248"/>
      <c r="AM30" s="248"/>
      <c r="AN30" s="248"/>
    </row>
    <row r="31" spans="1:40" ht="68.25" customHeight="1" x14ac:dyDescent="0.25">
      <c r="A31" s="251"/>
      <c r="B31" s="251"/>
      <c r="C31" s="248"/>
      <c r="D31" s="254"/>
      <c r="E31" s="251"/>
      <c r="F31" s="251"/>
      <c r="G31" s="248"/>
      <c r="H31" s="248"/>
      <c r="I31" s="255"/>
      <c r="J31" s="256"/>
      <c r="K31" s="248"/>
      <c r="L31" s="249"/>
      <c r="M31" s="249"/>
      <c r="N31" s="248"/>
      <c r="O31" s="163">
        <v>2</v>
      </c>
      <c r="P31" s="119" t="s">
        <v>393</v>
      </c>
      <c r="Q31" s="163" t="str">
        <f t="shared" si="0"/>
        <v>Impacto</v>
      </c>
      <c r="R31" s="163" t="s">
        <v>53</v>
      </c>
      <c r="S31" s="163" t="s">
        <v>56</v>
      </c>
      <c r="T31" s="167">
        <f>VLOOKUP(R31&amp;S31,[4]Hoja1!$Q$4:$R$9,2,0)</f>
        <v>0.3</v>
      </c>
      <c r="U31" s="163" t="s">
        <v>59</v>
      </c>
      <c r="V31" s="163" t="s">
        <v>61</v>
      </c>
      <c r="W31" s="163" t="s">
        <v>64</v>
      </c>
      <c r="X31" s="167" t="str">
        <f t="shared" ref="X31:X34" si="14">IF(Q31="Probabilidad",($J$25*T31),IF(Q31="Impacto"," "))</f>
        <v xml:space="preserve"> </v>
      </c>
      <c r="Y31" s="167" t="str">
        <f>IF(Z31&lt;=20%,'[4]Tabla probabilidad'!$B$5,IF(Z31&lt;=40%,'[4]Tabla probabilidad'!$B$6,IF(Z31&lt;=60%,'[4]Tabla probabilidad'!$B$7,IF(Z31&lt;=80%,'[4]Tabla probabilidad'!$B$8,IF(Z31&lt;=100%,'[4]Tabla probabilidad'!$B$9)))))</f>
        <v>Muy Baja</v>
      </c>
      <c r="Z31" s="167">
        <f t="shared" ref="Z31:Z37" si="15">IF(R31="Preventivo",($J$25-($J$25*T31)),IF(R31="Detectivo",($J$25-($J$25*T31)),IF(R31="Correctivo",($J$25))))</f>
        <v>0.2</v>
      </c>
      <c r="AA31" s="258"/>
      <c r="AB31" s="258"/>
      <c r="AC31" s="167" t="str">
        <f t="shared" si="1"/>
        <v>Leve</v>
      </c>
      <c r="AD31" s="167">
        <f t="shared" ref="AD31:AD37" si="16">IF(Q31="Probabilidad",(($M$25-0)),IF(Q31="Impacto",($M$25-($M$25*T31))))</f>
        <v>0.14000000000000001</v>
      </c>
      <c r="AE31" s="258"/>
      <c r="AF31" s="258"/>
      <c r="AG31" s="251"/>
      <c r="AH31" s="248"/>
      <c r="AI31" s="248"/>
      <c r="AJ31" s="248"/>
      <c r="AK31" s="248"/>
      <c r="AL31" s="248"/>
      <c r="AM31" s="248"/>
      <c r="AN31" s="248"/>
    </row>
    <row r="32" spans="1:40" ht="78" customHeight="1" x14ac:dyDescent="0.25">
      <c r="A32" s="251"/>
      <c r="B32" s="251"/>
      <c r="C32" s="248"/>
      <c r="D32" s="254"/>
      <c r="E32" s="251"/>
      <c r="F32" s="251"/>
      <c r="G32" s="248"/>
      <c r="H32" s="248"/>
      <c r="I32" s="255"/>
      <c r="J32" s="256"/>
      <c r="K32" s="248"/>
      <c r="L32" s="249"/>
      <c r="M32" s="249"/>
      <c r="N32" s="248"/>
      <c r="O32" s="163">
        <v>3</v>
      </c>
      <c r="P32" s="120" t="s">
        <v>394</v>
      </c>
      <c r="Q32" s="163" t="str">
        <f t="shared" si="0"/>
        <v>Probabilidad</v>
      </c>
      <c r="R32" s="163" t="s">
        <v>51</v>
      </c>
      <c r="S32" s="163" t="s">
        <v>56</v>
      </c>
      <c r="T32" s="167">
        <f>VLOOKUP(R32&amp;S32,[4]Hoja1!$Q$4:$R$9,2,0)</f>
        <v>0.45</v>
      </c>
      <c r="U32" s="163" t="s">
        <v>59</v>
      </c>
      <c r="V32" s="163" t="s">
        <v>61</v>
      </c>
      <c r="W32" s="163" t="s">
        <v>65</v>
      </c>
      <c r="X32" s="167">
        <f t="shared" si="14"/>
        <v>9.0000000000000011E-2</v>
      </c>
      <c r="Y32" s="167" t="str">
        <f>IF(Z32&lt;=20%,'[4]Tabla probabilidad'!$B$5,IF(Z32&lt;=40%,'[4]Tabla probabilidad'!$B$6,IF(Z32&lt;=60%,'[4]Tabla probabilidad'!$B$7,IF(Z32&lt;=80%,'[4]Tabla probabilidad'!$B$8,IF(Z32&lt;=100%,'[4]Tabla probabilidad'!$B$9)))))</f>
        <v>Muy Baja</v>
      </c>
      <c r="Z32" s="167">
        <f t="shared" si="15"/>
        <v>0.11</v>
      </c>
      <c r="AA32" s="258"/>
      <c r="AB32" s="258"/>
      <c r="AC32" s="167" t="str">
        <f t="shared" si="1"/>
        <v>Leve</v>
      </c>
      <c r="AD32" s="167">
        <f t="shared" si="16"/>
        <v>0.2</v>
      </c>
      <c r="AE32" s="258"/>
      <c r="AF32" s="258"/>
      <c r="AG32" s="251"/>
      <c r="AH32" s="248"/>
      <c r="AI32" s="248"/>
      <c r="AJ32" s="248"/>
      <c r="AK32" s="248"/>
      <c r="AL32" s="248"/>
      <c r="AM32" s="248"/>
      <c r="AN32" s="248"/>
    </row>
    <row r="33" spans="1:40" ht="50.1" customHeight="1" x14ac:dyDescent="0.25">
      <c r="A33" s="251"/>
      <c r="B33" s="251"/>
      <c r="C33" s="248"/>
      <c r="D33" s="254"/>
      <c r="E33" s="251"/>
      <c r="F33" s="251"/>
      <c r="G33" s="248"/>
      <c r="H33" s="248"/>
      <c r="I33" s="255"/>
      <c r="J33" s="256"/>
      <c r="K33" s="248"/>
      <c r="L33" s="249"/>
      <c r="M33" s="249"/>
      <c r="N33" s="248"/>
      <c r="O33" s="163"/>
      <c r="P33" s="116"/>
      <c r="Q33" s="163"/>
      <c r="R33" s="163"/>
      <c r="S33" s="163"/>
      <c r="T33" s="167"/>
      <c r="U33" s="163"/>
      <c r="V33" s="163"/>
      <c r="W33" s="163"/>
      <c r="X33" s="167" t="b">
        <f t="shared" si="14"/>
        <v>0</v>
      </c>
      <c r="Y33" s="167" t="str">
        <f>IF(Z33&lt;=20%,'[4]Tabla probabilidad'!$B$5,IF(Z33&lt;=40%,'[4]Tabla probabilidad'!$B$6,IF(Z33&lt;=60%,'[4]Tabla probabilidad'!$B$7,IF(Z33&lt;=80%,'[4]Tabla probabilidad'!$B$8,IF(Z33&lt;=100%,'[4]Tabla probabilidad'!$B$9)))))</f>
        <v>Muy Baja</v>
      </c>
      <c r="Z33" s="167"/>
      <c r="AA33" s="258"/>
      <c r="AB33" s="258"/>
      <c r="AC33" s="167" t="b">
        <f t="shared" si="1"/>
        <v>0</v>
      </c>
      <c r="AD33" s="167" t="b">
        <f t="shared" si="16"/>
        <v>0</v>
      </c>
      <c r="AE33" s="258"/>
      <c r="AF33" s="258"/>
      <c r="AG33" s="251"/>
      <c r="AH33" s="248"/>
      <c r="AI33" s="248"/>
      <c r="AJ33" s="248"/>
      <c r="AK33" s="248"/>
      <c r="AL33" s="248"/>
      <c r="AM33" s="248"/>
      <c r="AN33" s="248"/>
    </row>
    <row r="34" spans="1:40" ht="51" customHeight="1" x14ac:dyDescent="0.25">
      <c r="A34" s="252"/>
      <c r="B34" s="252"/>
      <c r="C34" s="248"/>
      <c r="D34" s="254"/>
      <c r="E34" s="252"/>
      <c r="F34" s="252"/>
      <c r="G34" s="248"/>
      <c r="H34" s="248"/>
      <c r="I34" s="255"/>
      <c r="J34" s="256"/>
      <c r="K34" s="248"/>
      <c r="L34" s="249"/>
      <c r="M34" s="249"/>
      <c r="N34" s="248"/>
      <c r="O34" s="163"/>
      <c r="P34" s="116"/>
      <c r="Q34" s="163"/>
      <c r="R34" s="163"/>
      <c r="S34" s="163"/>
      <c r="T34" s="167"/>
      <c r="U34" s="163"/>
      <c r="V34" s="163"/>
      <c r="W34" s="163"/>
      <c r="X34" s="167" t="b">
        <f t="shared" si="14"/>
        <v>0</v>
      </c>
      <c r="Y34" s="167" t="str">
        <f>IF(Z34&lt;=20%,'[4]Tabla probabilidad'!$B$5,IF(Z34&lt;=40%,'[4]Tabla probabilidad'!$B$6,IF(Z34&lt;=60%,'[4]Tabla probabilidad'!$B$7,IF(Z34&lt;=80%,'[4]Tabla probabilidad'!$B$8,IF(Z34&lt;=100%,'[4]Tabla probabilidad'!$B$9)))))</f>
        <v>Muy Baja</v>
      </c>
      <c r="Z34" s="167"/>
      <c r="AA34" s="259"/>
      <c r="AB34" s="259"/>
      <c r="AC34" s="167" t="b">
        <f t="shared" si="1"/>
        <v>0</v>
      </c>
      <c r="AD34" s="167" t="b">
        <f t="shared" si="16"/>
        <v>0</v>
      </c>
      <c r="AE34" s="259"/>
      <c r="AF34" s="259"/>
      <c r="AG34" s="252"/>
      <c r="AH34" s="248"/>
      <c r="AI34" s="248"/>
      <c r="AJ34" s="248"/>
      <c r="AK34" s="248"/>
      <c r="AL34" s="248"/>
      <c r="AM34" s="248"/>
      <c r="AN34" s="248"/>
    </row>
    <row r="35" spans="1:40" ht="33.75" customHeight="1" x14ac:dyDescent="0.25">
      <c r="A35" s="249">
        <v>6</v>
      </c>
      <c r="B35" s="248" t="s">
        <v>439</v>
      </c>
      <c r="C35" s="248" t="s">
        <v>232</v>
      </c>
      <c r="D35" s="254" t="s">
        <v>440</v>
      </c>
      <c r="E35" s="248" t="s">
        <v>441</v>
      </c>
      <c r="F35" s="250" t="s">
        <v>442</v>
      </c>
      <c r="G35" s="248" t="s">
        <v>44</v>
      </c>
      <c r="H35" s="248">
        <v>0</v>
      </c>
      <c r="I35" s="255" t="str">
        <f>IF(H35&lt;=2,'[4]Tabla probabilidad'!$B$5,IF(H35&lt;=24,'[4]Tabla probabilidad'!$B$6,IF(H35&lt;=500,'[4]Tabla probabilidad'!$B$7,IF(H35&lt;=5000,'[4]Tabla probabilidad'!$B$8,IF(H35&gt;5000,'[4]Tabla probabilidad'!$B$9)))))</f>
        <v>Muy Baja</v>
      </c>
      <c r="J35" s="256">
        <f>IF(H35&lt;=2,'[4]Tabla probabilidad'!$D$5,IF(H35&lt;=24,'[4]Tabla probabilidad'!$D$6,IF(H35&lt;=500,'[4]Tabla probabilidad'!$D$7,IF(H35&lt;=5000,'[4]Tabla probabilidad'!$D$8,IF(H35&gt;5000,'[4]Tabla probabilidad'!$D$9)))))</f>
        <v>0.2</v>
      </c>
      <c r="K35" s="248" t="s">
        <v>227</v>
      </c>
      <c r="L35" s="248"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248"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248" t="str">
        <f>VLOOKUP((I35&amp;L35),[4]Hoja1!$B$4:$C$28,2,0)</f>
        <v>Bajo</v>
      </c>
      <c r="O35" s="163">
        <v>1</v>
      </c>
      <c r="P35" s="116" t="s">
        <v>443</v>
      </c>
      <c r="Q35" s="163" t="str">
        <f t="shared" ref="Q35:Q37" si="17">IF(R35="Preventivo","Probabilidad",IF(R35="Detectivo","Probabilidad", IF(R35="Correctivo","Impacto")))</f>
        <v>Probabilidad</v>
      </c>
      <c r="R35" s="163" t="s">
        <v>51</v>
      </c>
      <c r="S35" s="163" t="s">
        <v>56</v>
      </c>
      <c r="T35" s="167">
        <f>VLOOKUP(R35&amp;S35,[4]Hoja1!$Q$4:$R$9,2,0)</f>
        <v>0.45</v>
      </c>
      <c r="U35" s="163" t="s">
        <v>59</v>
      </c>
      <c r="V35" s="163" t="s">
        <v>61</v>
      </c>
      <c r="W35" s="163" t="s">
        <v>64</v>
      </c>
      <c r="Z35" s="167">
        <f t="shared" si="15"/>
        <v>0.11</v>
      </c>
      <c r="AA35" s="257" t="str">
        <f>IF(AB35&lt;=20%,'[4]Tabla probabilidad'!$B$5,IF(AB35&lt;=40%,'[4]Tabla probabilidad'!$B$6,IF(AB35&lt;=60%,'[4]Tabla probabilidad'!$B$7,IF(AB35&lt;=80%,'[4]Tabla probabilidad'!$B$8,IF(AB35&lt;=100%,'[4]Tabla probabilidad'!$B$9)))))</f>
        <v>Muy Baja</v>
      </c>
      <c r="AB35" s="257">
        <f>AVERAGE(Z35:Z39)</f>
        <v>0.11</v>
      </c>
      <c r="AD35" s="167">
        <f t="shared" si="16"/>
        <v>0.2</v>
      </c>
      <c r="AE35" s="257" t="str">
        <f>IF(AF35&lt;=20%,"Leve",IF(AF35&lt;=40%,"Menor",IF(AF35&lt;=60%,"Moderado",IF(AF35&lt;=80%,"Mayor",IF(AF35&lt;=100%,"Catastrófico")))))</f>
        <v>Leve</v>
      </c>
      <c r="AF35" s="257">
        <f>AVERAGE(AD35:AD39)</f>
        <v>0.20000000000000004</v>
      </c>
      <c r="AG35" s="250" t="str">
        <f>VLOOKUP(AA35&amp;AE35,[4]Hoja1!$B$4:$C$28,2,0)</f>
        <v>Bajo</v>
      </c>
      <c r="AH35" s="248" t="s">
        <v>206</v>
      </c>
      <c r="AI35" s="248"/>
      <c r="AJ35" s="248"/>
      <c r="AK35" s="248"/>
      <c r="AL35" s="248"/>
      <c r="AM35" s="248"/>
      <c r="AN35" s="248"/>
    </row>
    <row r="36" spans="1:40" ht="36.75" customHeight="1" x14ac:dyDescent="0.25">
      <c r="A36" s="249"/>
      <c r="B36" s="248"/>
      <c r="C36" s="248"/>
      <c r="D36" s="263"/>
      <c r="E36" s="248"/>
      <c r="F36" s="251"/>
      <c r="G36" s="248"/>
      <c r="H36" s="248"/>
      <c r="I36" s="255"/>
      <c r="J36" s="256"/>
      <c r="K36" s="248"/>
      <c r="L36" s="249"/>
      <c r="M36" s="249"/>
      <c r="N36" s="248"/>
      <c r="O36" s="163">
        <v>2</v>
      </c>
      <c r="P36" s="116" t="s">
        <v>444</v>
      </c>
      <c r="Q36" s="163" t="str">
        <f t="shared" si="17"/>
        <v>Probabilidad</v>
      </c>
      <c r="R36" s="163" t="s">
        <v>51</v>
      </c>
      <c r="S36" s="163" t="s">
        <v>56</v>
      </c>
      <c r="T36" s="167">
        <f>VLOOKUP(R36&amp;S36,[4]Hoja1!$Q$4:$R$9,2,0)</f>
        <v>0.45</v>
      </c>
      <c r="U36" s="163" t="s">
        <v>59</v>
      </c>
      <c r="V36" s="163" t="s">
        <v>61</v>
      </c>
      <c r="W36" s="163" t="s">
        <v>65</v>
      </c>
      <c r="Z36" s="167">
        <f t="shared" si="15"/>
        <v>0.11</v>
      </c>
      <c r="AA36" s="258"/>
      <c r="AB36" s="258"/>
      <c r="AD36" s="167">
        <f t="shared" si="16"/>
        <v>0.2</v>
      </c>
      <c r="AE36" s="258"/>
      <c r="AF36" s="258"/>
      <c r="AG36" s="251"/>
      <c r="AH36" s="248"/>
      <c r="AI36" s="248"/>
      <c r="AJ36" s="248"/>
      <c r="AK36" s="248"/>
      <c r="AL36" s="248"/>
      <c r="AM36" s="248"/>
      <c r="AN36" s="248"/>
    </row>
    <row r="37" spans="1:40" ht="58.5" customHeight="1" x14ac:dyDescent="0.25">
      <c r="A37" s="249"/>
      <c r="B37" s="248"/>
      <c r="C37" s="248"/>
      <c r="D37" s="263"/>
      <c r="E37" s="248"/>
      <c r="F37" s="251"/>
      <c r="G37" s="248"/>
      <c r="H37" s="248"/>
      <c r="I37" s="255"/>
      <c r="J37" s="256"/>
      <c r="K37" s="248"/>
      <c r="L37" s="249"/>
      <c r="M37" s="249"/>
      <c r="N37" s="248"/>
      <c r="O37" s="163">
        <v>3</v>
      </c>
      <c r="P37" s="116" t="s">
        <v>445</v>
      </c>
      <c r="Q37" s="163" t="str">
        <f t="shared" si="17"/>
        <v>Probabilidad</v>
      </c>
      <c r="R37" s="163" t="s">
        <v>51</v>
      </c>
      <c r="S37" s="163" t="s">
        <v>56</v>
      </c>
      <c r="T37" s="167">
        <f>VLOOKUP(R37&amp;S37,[4]Hoja1!$Q$4:$R$9,2,0)</f>
        <v>0.45</v>
      </c>
      <c r="U37" s="163" t="s">
        <v>59</v>
      </c>
      <c r="V37" s="163" t="s">
        <v>61</v>
      </c>
      <c r="W37" s="163" t="s">
        <v>65</v>
      </c>
      <c r="Z37" s="167">
        <f t="shared" si="15"/>
        <v>0.11</v>
      </c>
      <c r="AA37" s="258"/>
      <c r="AB37" s="258"/>
      <c r="AD37" s="167">
        <f t="shared" si="16"/>
        <v>0.2</v>
      </c>
      <c r="AE37" s="258"/>
      <c r="AF37" s="258"/>
      <c r="AG37" s="251"/>
      <c r="AH37" s="248"/>
      <c r="AI37" s="248"/>
      <c r="AJ37" s="248"/>
      <c r="AK37" s="248"/>
      <c r="AL37" s="248"/>
      <c r="AM37" s="248"/>
      <c r="AN37" s="248"/>
    </row>
    <row r="38" spans="1:40" ht="28.5" customHeight="1" x14ac:dyDescent="0.25">
      <c r="A38" s="249"/>
      <c r="B38" s="248"/>
      <c r="C38" s="248"/>
      <c r="D38" s="263"/>
      <c r="E38" s="248"/>
      <c r="F38" s="251"/>
      <c r="G38" s="248"/>
      <c r="H38" s="248"/>
      <c r="I38" s="255"/>
      <c r="J38" s="256"/>
      <c r="K38" s="248"/>
      <c r="L38" s="249"/>
      <c r="M38" s="249"/>
      <c r="N38" s="248"/>
      <c r="O38" s="163"/>
      <c r="P38" s="116"/>
      <c r="Q38" s="163"/>
      <c r="R38" s="163"/>
      <c r="S38" s="163"/>
      <c r="T38" s="167"/>
      <c r="U38" s="163"/>
      <c r="V38" s="163"/>
      <c r="W38" s="163"/>
      <c r="Z38" s="167"/>
      <c r="AA38" s="258"/>
      <c r="AB38" s="258"/>
      <c r="AD38" s="167"/>
      <c r="AE38" s="258"/>
      <c r="AF38" s="258"/>
      <c r="AG38" s="251"/>
      <c r="AH38" s="248"/>
      <c r="AI38" s="248"/>
      <c r="AJ38" s="248"/>
      <c r="AK38" s="248"/>
      <c r="AL38" s="248"/>
      <c r="AM38" s="248"/>
      <c r="AN38" s="248"/>
    </row>
    <row r="39" spans="1:40" ht="33.75" customHeight="1" x14ac:dyDescent="0.25">
      <c r="A39" s="249"/>
      <c r="B39" s="248"/>
      <c r="C39" s="248"/>
      <c r="D39" s="263"/>
      <c r="E39" s="248"/>
      <c r="F39" s="252"/>
      <c r="G39" s="248"/>
      <c r="H39" s="248"/>
      <c r="I39" s="255"/>
      <c r="J39" s="256"/>
      <c r="K39" s="248"/>
      <c r="L39" s="249"/>
      <c r="M39" s="249"/>
      <c r="N39" s="248"/>
      <c r="O39" s="163"/>
      <c r="P39" s="116"/>
      <c r="Q39" s="163"/>
      <c r="R39" s="163"/>
      <c r="S39" s="163"/>
      <c r="T39" s="167"/>
      <c r="U39" s="163"/>
      <c r="V39" s="163"/>
      <c r="W39" s="163"/>
      <c r="Z39" s="167"/>
      <c r="AA39" s="259"/>
      <c r="AB39" s="259"/>
      <c r="AD39" s="167"/>
      <c r="AE39" s="259"/>
      <c r="AF39" s="259"/>
      <c r="AG39" s="252"/>
      <c r="AH39" s="248"/>
      <c r="AI39" s="248"/>
      <c r="AJ39" s="248"/>
      <c r="AK39" s="248"/>
      <c r="AL39" s="248"/>
      <c r="AM39" s="248"/>
      <c r="AN39" s="248"/>
    </row>
  </sheetData>
  <mergeCells count="204">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AE10:AE14"/>
    <mergeCell ref="AF10:AF14"/>
    <mergeCell ref="G10:G14"/>
    <mergeCell ref="H10:H14"/>
    <mergeCell ref="I10:I14"/>
    <mergeCell ref="J10:J14"/>
    <mergeCell ref="K10:K14"/>
    <mergeCell ref="L10:L14"/>
    <mergeCell ref="A10:A14"/>
    <mergeCell ref="B10:B14"/>
    <mergeCell ref="C10:C14"/>
    <mergeCell ref="D10:D14"/>
    <mergeCell ref="E10:E14"/>
    <mergeCell ref="F10:F14"/>
    <mergeCell ref="K15:K19"/>
    <mergeCell ref="L15:L19"/>
    <mergeCell ref="M15:M19"/>
    <mergeCell ref="N15:N19"/>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M15:AM19"/>
    <mergeCell ref="AN15:AN19"/>
    <mergeCell ref="A20:A24"/>
    <mergeCell ref="B20:B24"/>
    <mergeCell ref="C20:C24"/>
    <mergeCell ref="D20:D24"/>
    <mergeCell ref="E20:E24"/>
    <mergeCell ref="F20:F24"/>
    <mergeCell ref="G20:G24"/>
    <mergeCell ref="H20:H24"/>
    <mergeCell ref="AG15:AG19"/>
    <mergeCell ref="AH15:AH19"/>
    <mergeCell ref="AI15:AI19"/>
    <mergeCell ref="AJ15:AJ19"/>
    <mergeCell ref="AK15:AK19"/>
    <mergeCell ref="AL15:AL19"/>
    <mergeCell ref="O15:O19"/>
    <mergeCell ref="P15:P19"/>
    <mergeCell ref="AA15:AA19"/>
    <mergeCell ref="AB15:AB19"/>
    <mergeCell ref="AE15:AE19"/>
    <mergeCell ref="AF15:AF19"/>
    <mergeCell ref="I15:I19"/>
    <mergeCell ref="J15:J19"/>
    <mergeCell ref="AL20:AL24"/>
    <mergeCell ref="AM20:AM24"/>
    <mergeCell ref="AN20:AN24"/>
    <mergeCell ref="AA20:AA24"/>
    <mergeCell ref="AB20:AB24"/>
    <mergeCell ref="AE20:AE24"/>
    <mergeCell ref="AF20:AF24"/>
    <mergeCell ref="AG20:AG24"/>
    <mergeCell ref="AH20:AH24"/>
    <mergeCell ref="A25:A29"/>
    <mergeCell ref="B25:B29"/>
    <mergeCell ref="C25:C29"/>
    <mergeCell ref="D25:D29"/>
    <mergeCell ref="E25:E29"/>
    <mergeCell ref="F25:F29"/>
    <mergeCell ref="AI20:AI24"/>
    <mergeCell ref="AJ20:AJ24"/>
    <mergeCell ref="AK20:AK24"/>
    <mergeCell ref="I20:I24"/>
    <mergeCell ref="J20:J24"/>
    <mergeCell ref="K20:K24"/>
    <mergeCell ref="L20:L24"/>
    <mergeCell ref="M20:M24"/>
    <mergeCell ref="N20:N24"/>
    <mergeCell ref="AA25:AA29"/>
    <mergeCell ref="AB25:AB29"/>
    <mergeCell ref="AE25:AE29"/>
    <mergeCell ref="AF25:AF29"/>
    <mergeCell ref="G25:G29"/>
    <mergeCell ref="H25:H29"/>
    <mergeCell ref="I25:I29"/>
    <mergeCell ref="J25:J29"/>
    <mergeCell ref="K25:K29"/>
    <mergeCell ref="L25:L29"/>
    <mergeCell ref="I30:I34"/>
    <mergeCell ref="J30:J34"/>
    <mergeCell ref="K30:K34"/>
    <mergeCell ref="L30:L34"/>
    <mergeCell ref="M30:M34"/>
    <mergeCell ref="N30:N34"/>
    <mergeCell ref="AM25:AM29"/>
    <mergeCell ref="AN25:AN29"/>
    <mergeCell ref="A30:A34"/>
    <mergeCell ref="B30:B34"/>
    <mergeCell ref="C30:C34"/>
    <mergeCell ref="D30:D34"/>
    <mergeCell ref="E30:E34"/>
    <mergeCell ref="F30:F34"/>
    <mergeCell ref="G30:G34"/>
    <mergeCell ref="H30:H34"/>
    <mergeCell ref="AG25:AG29"/>
    <mergeCell ref="AH25:AH29"/>
    <mergeCell ref="AI25:AI29"/>
    <mergeCell ref="AJ25:AJ29"/>
    <mergeCell ref="AK25:AK29"/>
    <mergeCell ref="AL25:AL29"/>
    <mergeCell ref="M25:M29"/>
    <mergeCell ref="N25:N29"/>
    <mergeCell ref="AI30:AI34"/>
    <mergeCell ref="AJ30:AJ34"/>
    <mergeCell ref="AK30:AK34"/>
    <mergeCell ref="AL30:AL34"/>
    <mergeCell ref="AM30:AM34"/>
    <mergeCell ref="AN30:AN34"/>
    <mergeCell ref="AA30:AA34"/>
    <mergeCell ref="AB30:AB34"/>
    <mergeCell ref="AE30:AE34"/>
    <mergeCell ref="AF30:AF34"/>
    <mergeCell ref="AG30:AG34"/>
    <mergeCell ref="AH30:AH34"/>
    <mergeCell ref="G35:G39"/>
    <mergeCell ref="H35:H39"/>
    <mergeCell ref="I35:I39"/>
    <mergeCell ref="J35:J39"/>
    <mergeCell ref="K35:K39"/>
    <mergeCell ref="L35:L39"/>
    <mergeCell ref="A35:A39"/>
    <mergeCell ref="B35:B39"/>
    <mergeCell ref="C35:C39"/>
    <mergeCell ref="D35:D39"/>
    <mergeCell ref="E35:E39"/>
    <mergeCell ref="F35:F39"/>
    <mergeCell ref="AM35:AM39"/>
    <mergeCell ref="AN35:AN39"/>
    <mergeCell ref="AG35:AG39"/>
    <mergeCell ref="AH35:AH39"/>
    <mergeCell ref="AI35:AI39"/>
    <mergeCell ref="AJ35:AJ39"/>
    <mergeCell ref="AK35:AK39"/>
    <mergeCell ref="AL35:AL39"/>
    <mergeCell ref="M35:M39"/>
    <mergeCell ref="N35:N39"/>
    <mergeCell ref="AA35:AA39"/>
    <mergeCell ref="AB35:AB39"/>
    <mergeCell ref="AE35:AE39"/>
    <mergeCell ref="AF35:AF39"/>
  </mergeCells>
  <conditionalFormatting sqref="N10 N15 N20 N25 N30 N35">
    <cfRule type="containsText" dxfId="2302" priority="220" operator="containsText" text="Extremo">
      <formula>NOT(ISERROR(SEARCH("Extremo",N10)))</formula>
    </cfRule>
    <cfRule type="containsText" dxfId="2301" priority="221" operator="containsText" text="Alto">
      <formula>NOT(ISERROR(SEARCH("Alto",N10)))</formula>
    </cfRule>
    <cfRule type="containsText" dxfId="2300" priority="222" operator="containsText" text="Bajo">
      <formula>NOT(ISERROR(SEARCH("Bajo",N10)))</formula>
    </cfRule>
    <cfRule type="containsText" dxfId="2299" priority="223" operator="containsText" text="Moderado">
      <formula>NOT(ISERROR(SEARCH("Moderado",N10)))</formula>
    </cfRule>
    <cfRule type="containsText" dxfId="2298" priority="224" operator="containsText" text="Extremo">
      <formula>NOT(ISERROR(SEARCH("Extremo",N10)))</formula>
    </cfRule>
  </conditionalFormatting>
  <conditionalFormatting sqref="I10 I20 I15">
    <cfRule type="containsText" dxfId="2297" priority="197" operator="containsText" text="Muy Baja">
      <formula>NOT(ISERROR(SEARCH("Muy Baja",I10)))</formula>
    </cfRule>
    <cfRule type="containsText" dxfId="2296" priority="198" operator="containsText" text="Baja">
      <formula>NOT(ISERROR(SEARCH("Baja",I10)))</formula>
    </cfRule>
    <cfRule type="containsText" dxfId="2295" priority="200" operator="containsText" text="Muy Alta">
      <formula>NOT(ISERROR(SEARCH("Muy Alta",I10)))</formula>
    </cfRule>
    <cfRule type="containsText" dxfId="2294" priority="201" operator="containsText" text="Alta">
      <formula>NOT(ISERROR(SEARCH("Alta",I10)))</formula>
    </cfRule>
    <cfRule type="containsText" dxfId="2293" priority="202" operator="containsText" text="Media">
      <formula>NOT(ISERROR(SEARCH("Media",I10)))</formula>
    </cfRule>
    <cfRule type="containsText" dxfId="2292" priority="203" operator="containsText" text="Media">
      <formula>NOT(ISERROR(SEARCH("Media",I10)))</formula>
    </cfRule>
    <cfRule type="containsText" dxfId="2291" priority="204" operator="containsText" text="Media">
      <formula>NOT(ISERROR(SEARCH("Media",I10)))</formula>
    </cfRule>
    <cfRule type="containsText" dxfId="2290" priority="205" operator="containsText" text="Muy Baja">
      <formula>NOT(ISERROR(SEARCH("Muy Baja",I10)))</formula>
    </cfRule>
    <cfRule type="containsText" dxfId="2289" priority="206" operator="containsText" text="Baja">
      <formula>NOT(ISERROR(SEARCH("Baja",I10)))</formula>
    </cfRule>
    <cfRule type="containsText" dxfId="2288" priority="207" operator="containsText" text="Muy Baja">
      <formula>NOT(ISERROR(SEARCH("Muy Baja",I10)))</formula>
    </cfRule>
    <cfRule type="containsText" dxfId="2287" priority="208" operator="containsText" text="Muy Baja">
      <formula>NOT(ISERROR(SEARCH("Muy Baja",I10)))</formula>
    </cfRule>
    <cfRule type="containsText" dxfId="2286" priority="209" operator="containsText" text="Muy Baja">
      <formula>NOT(ISERROR(SEARCH("Muy Baja",I10)))</formula>
    </cfRule>
    <cfRule type="containsText" dxfId="2285" priority="210" operator="containsText" text="Muy Baja'Tabla probabilidad'!">
      <formula>NOT(ISERROR(SEARCH("Muy Baja'Tabla probabilidad'!",I10)))</formula>
    </cfRule>
    <cfRule type="containsText" dxfId="2284" priority="211" operator="containsText" text="Muy bajo">
      <formula>NOT(ISERROR(SEARCH("Muy bajo",I10)))</formula>
    </cfRule>
    <cfRule type="containsText" dxfId="2283" priority="212" operator="containsText" text="Alta">
      <formula>NOT(ISERROR(SEARCH("Alta",I10)))</formula>
    </cfRule>
    <cfRule type="containsText" dxfId="2282" priority="213" operator="containsText" text="Media">
      <formula>NOT(ISERROR(SEARCH("Media",I10)))</formula>
    </cfRule>
    <cfRule type="containsText" dxfId="2281" priority="214" operator="containsText" text="Baja">
      <formula>NOT(ISERROR(SEARCH("Baja",I10)))</formula>
    </cfRule>
    <cfRule type="containsText" dxfId="2280" priority="215" operator="containsText" text="Muy baja">
      <formula>NOT(ISERROR(SEARCH("Muy baja",I10)))</formula>
    </cfRule>
    <cfRule type="cellIs" dxfId="2279" priority="218" operator="between">
      <formula>1</formula>
      <formula>2</formula>
    </cfRule>
    <cfRule type="cellIs" dxfId="2278" priority="219" operator="between">
      <formula>0</formula>
      <formula>2</formula>
    </cfRule>
  </conditionalFormatting>
  <conditionalFormatting sqref="I10 I20 I15">
    <cfRule type="containsText" dxfId="2277" priority="199" operator="containsText" text="Muy Alta">
      <formula>NOT(ISERROR(SEARCH("Muy Alta",I10)))</formula>
    </cfRule>
  </conditionalFormatting>
  <conditionalFormatting sqref="Y10:Y14">
    <cfRule type="containsText" dxfId="2276" priority="191" operator="containsText" text="Muy Alta">
      <formula>NOT(ISERROR(SEARCH("Muy Alta",Y10)))</formula>
    </cfRule>
    <cfRule type="containsText" dxfId="2275" priority="192" operator="containsText" text="Alta">
      <formula>NOT(ISERROR(SEARCH("Alta",Y10)))</formula>
    </cfRule>
    <cfRule type="containsText" dxfId="2274" priority="193" operator="containsText" text="Media">
      <formula>NOT(ISERROR(SEARCH("Media",Y10)))</formula>
    </cfRule>
    <cfRule type="containsText" dxfId="2273" priority="194" operator="containsText" text="Muy Baja">
      <formula>NOT(ISERROR(SEARCH("Muy Baja",Y10)))</formula>
    </cfRule>
    <cfRule type="containsText" dxfId="2272" priority="195" operator="containsText" text="Baja">
      <formula>NOT(ISERROR(SEARCH("Baja",Y10)))</formula>
    </cfRule>
    <cfRule type="containsText" dxfId="2271" priority="196" operator="containsText" text="Muy Baja">
      <formula>NOT(ISERROR(SEARCH("Muy Baja",Y10)))</formula>
    </cfRule>
  </conditionalFormatting>
  <conditionalFormatting sqref="AC10:AC14">
    <cfRule type="containsText" dxfId="2270" priority="186" operator="containsText" text="Catastrófico">
      <formula>NOT(ISERROR(SEARCH("Catastrófico",AC10)))</formula>
    </cfRule>
    <cfRule type="containsText" dxfId="2269" priority="187" operator="containsText" text="Mayor">
      <formula>NOT(ISERROR(SEARCH("Mayor",AC10)))</formula>
    </cfRule>
    <cfRule type="containsText" dxfId="2268" priority="188" operator="containsText" text="Moderado">
      <formula>NOT(ISERROR(SEARCH("Moderado",AC10)))</formula>
    </cfRule>
    <cfRule type="containsText" dxfId="2267" priority="189" operator="containsText" text="Menor">
      <formula>NOT(ISERROR(SEARCH("Menor",AC10)))</formula>
    </cfRule>
    <cfRule type="containsText" dxfId="2266" priority="190" operator="containsText" text="Leve">
      <formula>NOT(ISERROR(SEARCH("Leve",AC10)))</formula>
    </cfRule>
  </conditionalFormatting>
  <conditionalFormatting sqref="AG10">
    <cfRule type="containsText" dxfId="2265" priority="177" operator="containsText" text="Extremo">
      <formula>NOT(ISERROR(SEARCH("Extremo",AG10)))</formula>
    </cfRule>
    <cfRule type="containsText" dxfId="2264" priority="178" operator="containsText" text="Alto">
      <formula>NOT(ISERROR(SEARCH("Alto",AG10)))</formula>
    </cfRule>
    <cfRule type="containsText" dxfId="2263" priority="179" operator="containsText" text="Moderado">
      <formula>NOT(ISERROR(SEARCH("Moderado",AG10)))</formula>
    </cfRule>
    <cfRule type="containsText" dxfId="2262" priority="180" operator="containsText" text="Menor">
      <formula>NOT(ISERROR(SEARCH("Menor",AG10)))</formula>
    </cfRule>
    <cfRule type="containsText" dxfId="2261" priority="181" operator="containsText" text="Bajo">
      <formula>NOT(ISERROR(SEARCH("Bajo",AG10)))</formula>
    </cfRule>
    <cfRule type="containsText" dxfId="2260" priority="182" operator="containsText" text="Moderado">
      <formula>NOT(ISERROR(SEARCH("Moderado",AG10)))</formula>
    </cfRule>
    <cfRule type="containsText" dxfId="2259" priority="183" operator="containsText" text="Extremo">
      <formula>NOT(ISERROR(SEARCH("Extremo",AG10)))</formula>
    </cfRule>
    <cfRule type="containsText" dxfId="2258" priority="184" operator="containsText" text="Baja">
      <formula>NOT(ISERROR(SEARCH("Baja",AG10)))</formula>
    </cfRule>
    <cfRule type="containsText" dxfId="2257" priority="185" operator="containsText" text="Alto">
      <formula>NOT(ISERROR(SEARCH("Alto",AG10)))</formula>
    </cfRule>
  </conditionalFormatting>
  <conditionalFormatting sqref="AA10:AA14">
    <cfRule type="containsText" dxfId="2256" priority="172" operator="containsText" text="Muy Alta">
      <formula>NOT(ISERROR(SEARCH("Muy Alta",AA10)))</formula>
    </cfRule>
    <cfRule type="containsText" dxfId="2255" priority="173" operator="containsText" text="Alta">
      <formula>NOT(ISERROR(SEARCH("Alta",AA10)))</formula>
    </cfRule>
    <cfRule type="containsText" dxfId="2254" priority="174" operator="containsText" text="Media">
      <formula>NOT(ISERROR(SEARCH("Media",AA10)))</formula>
    </cfRule>
    <cfRule type="containsText" dxfId="2253" priority="175" operator="containsText" text="Baja">
      <formula>NOT(ISERROR(SEARCH("Baja",AA10)))</formula>
    </cfRule>
    <cfRule type="containsText" dxfId="2252" priority="176" operator="containsText" text="Muy Baja">
      <formula>NOT(ISERROR(SEARCH("Muy Baja",AA10)))</formula>
    </cfRule>
  </conditionalFormatting>
  <conditionalFormatting sqref="AE10:AE14">
    <cfRule type="containsText" dxfId="2251" priority="167" operator="containsText" text="Catastrófico">
      <formula>NOT(ISERROR(SEARCH("Catastrófico",AE10)))</formula>
    </cfRule>
    <cfRule type="containsText" dxfId="2250" priority="168" operator="containsText" text="Moderado">
      <formula>NOT(ISERROR(SEARCH("Moderado",AE10)))</formula>
    </cfRule>
    <cfRule type="containsText" dxfId="2249" priority="169" operator="containsText" text="Menor">
      <formula>NOT(ISERROR(SEARCH("Menor",AE10)))</formula>
    </cfRule>
    <cfRule type="containsText" dxfId="2248" priority="170" operator="containsText" text="Leve">
      <formula>NOT(ISERROR(SEARCH("Leve",AE10)))</formula>
    </cfRule>
    <cfRule type="containsText" dxfId="2247" priority="171" operator="containsText" text="Mayor">
      <formula>NOT(ISERROR(SEARCH("Mayor",AE10)))</formula>
    </cfRule>
  </conditionalFormatting>
  <conditionalFormatting sqref="Y15:Y24">
    <cfRule type="containsText" dxfId="2246" priority="161" operator="containsText" text="Muy Alta">
      <formula>NOT(ISERROR(SEARCH("Muy Alta",Y15)))</formula>
    </cfRule>
    <cfRule type="containsText" dxfId="2245" priority="162" operator="containsText" text="Alta">
      <formula>NOT(ISERROR(SEARCH("Alta",Y15)))</formula>
    </cfRule>
    <cfRule type="containsText" dxfId="2244" priority="163" operator="containsText" text="Media">
      <formula>NOT(ISERROR(SEARCH("Media",Y15)))</formula>
    </cfRule>
    <cfRule type="containsText" dxfId="2243" priority="164" operator="containsText" text="Muy Baja">
      <formula>NOT(ISERROR(SEARCH("Muy Baja",Y15)))</formula>
    </cfRule>
    <cfRule type="containsText" dxfId="2242" priority="165" operator="containsText" text="Baja">
      <formula>NOT(ISERROR(SEARCH("Baja",Y15)))</formula>
    </cfRule>
    <cfRule type="containsText" dxfId="2241" priority="166" operator="containsText" text="Muy Baja">
      <formula>NOT(ISERROR(SEARCH("Muy Baja",Y15)))</formula>
    </cfRule>
  </conditionalFormatting>
  <conditionalFormatting sqref="AC15:AC24">
    <cfRule type="containsText" dxfId="2240" priority="156" operator="containsText" text="Catastrófico">
      <formula>NOT(ISERROR(SEARCH("Catastrófico",AC15)))</formula>
    </cfRule>
    <cfRule type="containsText" dxfId="2239" priority="157" operator="containsText" text="Mayor">
      <formula>NOT(ISERROR(SEARCH("Mayor",AC15)))</formula>
    </cfRule>
    <cfRule type="containsText" dxfId="2238" priority="158" operator="containsText" text="Moderado">
      <formula>NOT(ISERROR(SEARCH("Moderado",AC15)))</formula>
    </cfRule>
    <cfRule type="containsText" dxfId="2237" priority="159" operator="containsText" text="Menor">
      <formula>NOT(ISERROR(SEARCH("Menor",AC15)))</formula>
    </cfRule>
    <cfRule type="containsText" dxfId="2236" priority="160" operator="containsText" text="Leve">
      <formula>NOT(ISERROR(SEARCH("Leve",AC15)))</formula>
    </cfRule>
  </conditionalFormatting>
  <conditionalFormatting sqref="AG15 AG20">
    <cfRule type="containsText" dxfId="2235" priority="147" operator="containsText" text="Extremo">
      <formula>NOT(ISERROR(SEARCH("Extremo",AG15)))</formula>
    </cfRule>
    <cfRule type="containsText" dxfId="2234" priority="148" operator="containsText" text="Alto">
      <formula>NOT(ISERROR(SEARCH("Alto",AG15)))</formula>
    </cfRule>
    <cfRule type="containsText" dxfId="2233" priority="149" operator="containsText" text="Moderado">
      <formula>NOT(ISERROR(SEARCH("Moderado",AG15)))</formula>
    </cfRule>
    <cfRule type="containsText" dxfId="2232" priority="150" operator="containsText" text="Menor">
      <formula>NOT(ISERROR(SEARCH("Menor",AG15)))</formula>
    </cfRule>
    <cfRule type="containsText" dxfId="2231" priority="151" operator="containsText" text="Bajo">
      <formula>NOT(ISERROR(SEARCH("Bajo",AG15)))</formula>
    </cfRule>
    <cfRule type="containsText" dxfId="2230" priority="152" operator="containsText" text="Moderado">
      <formula>NOT(ISERROR(SEARCH("Moderado",AG15)))</formula>
    </cfRule>
    <cfRule type="containsText" dxfId="2229" priority="153" operator="containsText" text="Extremo">
      <formula>NOT(ISERROR(SEARCH("Extremo",AG15)))</formula>
    </cfRule>
    <cfRule type="containsText" dxfId="2228" priority="154" operator="containsText" text="Baja">
      <formula>NOT(ISERROR(SEARCH("Baja",AG15)))</formula>
    </cfRule>
    <cfRule type="containsText" dxfId="2227" priority="155" operator="containsText" text="Alto">
      <formula>NOT(ISERROR(SEARCH("Alto",AG15)))</formula>
    </cfRule>
  </conditionalFormatting>
  <conditionalFormatting sqref="AA15:AA24">
    <cfRule type="containsText" dxfId="2226" priority="142" operator="containsText" text="Muy Alta">
      <formula>NOT(ISERROR(SEARCH("Muy Alta",AA15)))</formula>
    </cfRule>
    <cfRule type="containsText" dxfId="2225" priority="143" operator="containsText" text="Alta">
      <formula>NOT(ISERROR(SEARCH("Alta",AA15)))</formula>
    </cfRule>
    <cfRule type="containsText" dxfId="2224" priority="144" operator="containsText" text="Media">
      <formula>NOT(ISERROR(SEARCH("Media",AA15)))</formula>
    </cfRule>
    <cfRule type="containsText" dxfId="2223" priority="145" operator="containsText" text="Baja">
      <formula>NOT(ISERROR(SEARCH("Baja",AA15)))</formula>
    </cfRule>
    <cfRule type="containsText" dxfId="2222" priority="146" operator="containsText" text="Muy Baja">
      <formula>NOT(ISERROR(SEARCH("Muy Baja",AA15)))</formula>
    </cfRule>
  </conditionalFormatting>
  <conditionalFormatting sqref="AE15:AE24">
    <cfRule type="containsText" dxfId="2221" priority="137" operator="containsText" text="Catastrófico">
      <formula>NOT(ISERROR(SEARCH("Catastrófico",AE15)))</formula>
    </cfRule>
    <cfRule type="containsText" dxfId="2220" priority="138" operator="containsText" text="Moderado">
      <formula>NOT(ISERROR(SEARCH("Moderado",AE15)))</formula>
    </cfRule>
    <cfRule type="containsText" dxfId="2219" priority="139" operator="containsText" text="Menor">
      <formula>NOT(ISERROR(SEARCH("Menor",AE15)))</formula>
    </cfRule>
    <cfRule type="containsText" dxfId="2218" priority="140" operator="containsText" text="Leve">
      <formula>NOT(ISERROR(SEARCH("Leve",AE15)))</formula>
    </cfRule>
    <cfRule type="containsText" dxfId="2217" priority="141" operator="containsText" text="Mayor">
      <formula>NOT(ISERROR(SEARCH("Mayor",AE15)))</formula>
    </cfRule>
  </conditionalFormatting>
  <conditionalFormatting sqref="I25">
    <cfRule type="containsText" dxfId="2216" priority="114" operator="containsText" text="Muy Baja">
      <formula>NOT(ISERROR(SEARCH("Muy Baja",I25)))</formula>
    </cfRule>
    <cfRule type="containsText" dxfId="2215" priority="115" operator="containsText" text="Baja">
      <formula>NOT(ISERROR(SEARCH("Baja",I25)))</formula>
    </cfRule>
    <cfRule type="containsText" dxfId="2214" priority="117" operator="containsText" text="Muy Alta">
      <formula>NOT(ISERROR(SEARCH("Muy Alta",I25)))</formula>
    </cfRule>
    <cfRule type="containsText" dxfId="2213" priority="118" operator="containsText" text="Alta">
      <formula>NOT(ISERROR(SEARCH("Alta",I25)))</formula>
    </cfRule>
    <cfRule type="containsText" dxfId="2212" priority="119" operator="containsText" text="Media">
      <formula>NOT(ISERROR(SEARCH("Media",I25)))</formula>
    </cfRule>
    <cfRule type="containsText" dxfId="2211" priority="120" operator="containsText" text="Media">
      <formula>NOT(ISERROR(SEARCH("Media",I25)))</formula>
    </cfRule>
    <cfRule type="containsText" dxfId="2210" priority="121" operator="containsText" text="Media">
      <formula>NOT(ISERROR(SEARCH("Media",I25)))</formula>
    </cfRule>
    <cfRule type="containsText" dxfId="2209" priority="122" operator="containsText" text="Muy Baja">
      <formula>NOT(ISERROR(SEARCH("Muy Baja",I25)))</formula>
    </cfRule>
    <cfRule type="containsText" dxfId="2208" priority="123" operator="containsText" text="Baja">
      <formula>NOT(ISERROR(SEARCH("Baja",I25)))</formula>
    </cfRule>
    <cfRule type="containsText" dxfId="2207" priority="124" operator="containsText" text="Muy Baja">
      <formula>NOT(ISERROR(SEARCH("Muy Baja",I25)))</formula>
    </cfRule>
    <cfRule type="containsText" dxfId="2206" priority="125" operator="containsText" text="Muy Baja">
      <formula>NOT(ISERROR(SEARCH("Muy Baja",I25)))</formula>
    </cfRule>
    <cfRule type="containsText" dxfId="2205" priority="126" operator="containsText" text="Muy Baja">
      <formula>NOT(ISERROR(SEARCH("Muy Baja",I25)))</formula>
    </cfRule>
    <cfRule type="containsText" dxfId="2204" priority="127" operator="containsText" text="Muy Baja'Tabla probabilidad'!">
      <formula>NOT(ISERROR(SEARCH("Muy Baja'Tabla probabilidad'!",I25)))</formula>
    </cfRule>
    <cfRule type="containsText" dxfId="2203" priority="128" operator="containsText" text="Muy bajo">
      <formula>NOT(ISERROR(SEARCH("Muy bajo",I25)))</formula>
    </cfRule>
    <cfRule type="containsText" dxfId="2202" priority="129" operator="containsText" text="Alta">
      <formula>NOT(ISERROR(SEARCH("Alta",I25)))</formula>
    </cfRule>
    <cfRule type="containsText" dxfId="2201" priority="130" operator="containsText" text="Media">
      <formula>NOT(ISERROR(SEARCH("Media",I25)))</formula>
    </cfRule>
    <cfRule type="containsText" dxfId="2200" priority="131" operator="containsText" text="Baja">
      <formula>NOT(ISERROR(SEARCH("Baja",I25)))</formula>
    </cfRule>
    <cfRule type="containsText" dxfId="2199" priority="132" operator="containsText" text="Muy baja">
      <formula>NOT(ISERROR(SEARCH("Muy baja",I25)))</formula>
    </cfRule>
    <cfRule type="cellIs" dxfId="2198" priority="135" operator="between">
      <formula>1</formula>
      <formula>2</formula>
    </cfRule>
    <cfRule type="cellIs" dxfId="2197" priority="136" operator="between">
      <formula>0</formula>
      <formula>2</formula>
    </cfRule>
  </conditionalFormatting>
  <conditionalFormatting sqref="I25">
    <cfRule type="containsText" dxfId="2196" priority="116" operator="containsText" text="Muy Alta">
      <formula>NOT(ISERROR(SEARCH("Muy Alta",I25)))</formula>
    </cfRule>
  </conditionalFormatting>
  <conditionalFormatting sqref="Y25:Y29">
    <cfRule type="containsText" dxfId="2195" priority="108" operator="containsText" text="Muy Alta">
      <formula>NOT(ISERROR(SEARCH("Muy Alta",Y25)))</formula>
    </cfRule>
    <cfRule type="containsText" dxfId="2194" priority="109" operator="containsText" text="Alta">
      <formula>NOT(ISERROR(SEARCH("Alta",Y25)))</formula>
    </cfRule>
    <cfRule type="containsText" dxfId="2193" priority="110" operator="containsText" text="Media">
      <formula>NOT(ISERROR(SEARCH("Media",Y25)))</formula>
    </cfRule>
    <cfRule type="containsText" dxfId="2192" priority="111" operator="containsText" text="Muy Baja">
      <formula>NOT(ISERROR(SEARCH("Muy Baja",Y25)))</formula>
    </cfRule>
    <cfRule type="containsText" dxfId="2191" priority="112" operator="containsText" text="Baja">
      <formula>NOT(ISERROR(SEARCH("Baja",Y25)))</formula>
    </cfRule>
    <cfRule type="containsText" dxfId="2190" priority="113" operator="containsText" text="Muy Baja">
      <formula>NOT(ISERROR(SEARCH("Muy Baja",Y25)))</formula>
    </cfRule>
  </conditionalFormatting>
  <conditionalFormatting sqref="AC25:AC29">
    <cfRule type="containsText" dxfId="2189" priority="103" operator="containsText" text="Catastrófico">
      <formula>NOT(ISERROR(SEARCH("Catastrófico",AC25)))</formula>
    </cfRule>
    <cfRule type="containsText" dxfId="2188" priority="104" operator="containsText" text="Mayor">
      <formula>NOT(ISERROR(SEARCH("Mayor",AC25)))</formula>
    </cfRule>
    <cfRule type="containsText" dxfId="2187" priority="105" operator="containsText" text="Moderado">
      <formula>NOT(ISERROR(SEARCH("Moderado",AC25)))</formula>
    </cfRule>
    <cfRule type="containsText" dxfId="2186" priority="106" operator="containsText" text="Menor">
      <formula>NOT(ISERROR(SEARCH("Menor",AC25)))</formula>
    </cfRule>
    <cfRule type="containsText" dxfId="2185" priority="107" operator="containsText" text="Leve">
      <formula>NOT(ISERROR(SEARCH("Leve",AC25)))</formula>
    </cfRule>
  </conditionalFormatting>
  <conditionalFormatting sqref="AG25">
    <cfRule type="containsText" dxfId="2184" priority="94" operator="containsText" text="Extremo">
      <formula>NOT(ISERROR(SEARCH("Extremo",AG25)))</formula>
    </cfRule>
    <cfRule type="containsText" dxfId="2183" priority="95" operator="containsText" text="Alto">
      <formula>NOT(ISERROR(SEARCH("Alto",AG25)))</formula>
    </cfRule>
    <cfRule type="containsText" dxfId="2182" priority="96" operator="containsText" text="Moderado">
      <formula>NOT(ISERROR(SEARCH("Moderado",AG25)))</formula>
    </cfRule>
    <cfRule type="containsText" dxfId="2181" priority="97" operator="containsText" text="Menor">
      <formula>NOT(ISERROR(SEARCH("Menor",AG25)))</formula>
    </cfRule>
    <cfRule type="containsText" dxfId="2180" priority="98" operator="containsText" text="Bajo">
      <formula>NOT(ISERROR(SEARCH("Bajo",AG25)))</formula>
    </cfRule>
    <cfRule type="containsText" dxfId="2179" priority="99" operator="containsText" text="Moderado">
      <formula>NOT(ISERROR(SEARCH("Moderado",AG25)))</formula>
    </cfRule>
    <cfRule type="containsText" dxfId="2178" priority="100" operator="containsText" text="Extremo">
      <formula>NOT(ISERROR(SEARCH("Extremo",AG25)))</formula>
    </cfRule>
    <cfRule type="containsText" dxfId="2177" priority="101" operator="containsText" text="Baja">
      <formula>NOT(ISERROR(SEARCH("Baja",AG25)))</formula>
    </cfRule>
    <cfRule type="containsText" dxfId="2176" priority="102" operator="containsText" text="Alto">
      <formula>NOT(ISERROR(SEARCH("Alto",AG25)))</formula>
    </cfRule>
  </conditionalFormatting>
  <conditionalFormatting sqref="AA25:AA29">
    <cfRule type="containsText" dxfId="2175" priority="89" operator="containsText" text="Muy Alta">
      <formula>NOT(ISERROR(SEARCH("Muy Alta",AA25)))</formula>
    </cfRule>
    <cfRule type="containsText" dxfId="2174" priority="90" operator="containsText" text="Alta">
      <formula>NOT(ISERROR(SEARCH("Alta",AA25)))</formula>
    </cfRule>
    <cfRule type="containsText" dxfId="2173" priority="91" operator="containsText" text="Media">
      <formula>NOT(ISERROR(SEARCH("Media",AA25)))</formula>
    </cfRule>
    <cfRule type="containsText" dxfId="2172" priority="92" operator="containsText" text="Baja">
      <formula>NOT(ISERROR(SEARCH("Baja",AA25)))</formula>
    </cfRule>
    <cfRule type="containsText" dxfId="2171" priority="93" operator="containsText" text="Muy Baja">
      <formula>NOT(ISERROR(SEARCH("Muy Baja",AA25)))</formula>
    </cfRule>
  </conditionalFormatting>
  <conditionalFormatting sqref="AE25:AE29">
    <cfRule type="containsText" dxfId="2170" priority="84" operator="containsText" text="Catastrófico">
      <formula>NOT(ISERROR(SEARCH("Catastrófico",AE25)))</formula>
    </cfRule>
    <cfRule type="containsText" dxfId="2169" priority="85" operator="containsText" text="Moderado">
      <formula>NOT(ISERROR(SEARCH("Moderado",AE25)))</formula>
    </cfRule>
    <cfRule type="containsText" dxfId="2168" priority="86" operator="containsText" text="Menor">
      <formula>NOT(ISERROR(SEARCH("Menor",AE25)))</formula>
    </cfRule>
    <cfRule type="containsText" dxfId="2167" priority="87" operator="containsText" text="Leve">
      <formula>NOT(ISERROR(SEARCH("Leve",AE25)))</formula>
    </cfRule>
    <cfRule type="containsText" dxfId="2166" priority="88" operator="containsText" text="Mayor">
      <formula>NOT(ISERROR(SEARCH("Mayor",AE25)))</formula>
    </cfRule>
  </conditionalFormatting>
  <conditionalFormatting sqref="I30 I35">
    <cfRule type="containsText" dxfId="2165" priority="61" operator="containsText" text="Muy Baja">
      <formula>NOT(ISERROR(SEARCH("Muy Baja",I30)))</formula>
    </cfRule>
    <cfRule type="containsText" dxfId="2164" priority="62" operator="containsText" text="Baja">
      <formula>NOT(ISERROR(SEARCH("Baja",I30)))</formula>
    </cfRule>
    <cfRule type="containsText" dxfId="2163" priority="64" operator="containsText" text="Muy Alta">
      <formula>NOT(ISERROR(SEARCH("Muy Alta",I30)))</formula>
    </cfRule>
    <cfRule type="containsText" dxfId="2162" priority="65" operator="containsText" text="Alta">
      <formula>NOT(ISERROR(SEARCH("Alta",I30)))</formula>
    </cfRule>
    <cfRule type="containsText" dxfId="2161" priority="66" operator="containsText" text="Media">
      <formula>NOT(ISERROR(SEARCH("Media",I30)))</formula>
    </cfRule>
    <cfRule type="containsText" dxfId="2160" priority="67" operator="containsText" text="Media">
      <formula>NOT(ISERROR(SEARCH("Media",I30)))</formula>
    </cfRule>
    <cfRule type="containsText" dxfId="2159" priority="68" operator="containsText" text="Media">
      <formula>NOT(ISERROR(SEARCH("Media",I30)))</formula>
    </cfRule>
    <cfRule type="containsText" dxfId="2158" priority="69" operator="containsText" text="Muy Baja">
      <formula>NOT(ISERROR(SEARCH("Muy Baja",I30)))</formula>
    </cfRule>
    <cfRule type="containsText" dxfId="2157" priority="70" operator="containsText" text="Baja">
      <formula>NOT(ISERROR(SEARCH("Baja",I30)))</formula>
    </cfRule>
    <cfRule type="containsText" dxfId="2156" priority="71" operator="containsText" text="Muy Baja">
      <formula>NOT(ISERROR(SEARCH("Muy Baja",I30)))</formula>
    </cfRule>
    <cfRule type="containsText" dxfId="2155" priority="72" operator="containsText" text="Muy Baja">
      <formula>NOT(ISERROR(SEARCH("Muy Baja",I30)))</formula>
    </cfRule>
    <cfRule type="containsText" dxfId="2154" priority="73" operator="containsText" text="Muy Baja">
      <formula>NOT(ISERROR(SEARCH("Muy Baja",I30)))</formula>
    </cfRule>
    <cfRule type="containsText" dxfId="2153" priority="74" operator="containsText" text="Muy Baja'Tabla probabilidad'!">
      <formula>NOT(ISERROR(SEARCH("Muy Baja'Tabla probabilidad'!",I30)))</formula>
    </cfRule>
    <cfRule type="containsText" dxfId="2152" priority="75" operator="containsText" text="Muy bajo">
      <formula>NOT(ISERROR(SEARCH("Muy bajo",I30)))</formula>
    </cfRule>
    <cfRule type="containsText" dxfId="2151" priority="76" operator="containsText" text="Alta">
      <formula>NOT(ISERROR(SEARCH("Alta",I30)))</formula>
    </cfRule>
    <cfRule type="containsText" dxfId="2150" priority="77" operator="containsText" text="Media">
      <formula>NOT(ISERROR(SEARCH("Media",I30)))</formula>
    </cfRule>
    <cfRule type="containsText" dxfId="2149" priority="78" operator="containsText" text="Baja">
      <formula>NOT(ISERROR(SEARCH("Baja",I30)))</formula>
    </cfRule>
    <cfRule type="containsText" dxfId="2148" priority="79" operator="containsText" text="Muy baja">
      <formula>NOT(ISERROR(SEARCH("Muy baja",I30)))</formula>
    </cfRule>
    <cfRule type="cellIs" dxfId="2147" priority="82" operator="between">
      <formula>1</formula>
      <formula>2</formula>
    </cfRule>
    <cfRule type="cellIs" dxfId="2146" priority="83" operator="between">
      <formula>0</formula>
      <formula>2</formula>
    </cfRule>
  </conditionalFormatting>
  <conditionalFormatting sqref="I30 I35">
    <cfRule type="containsText" dxfId="2145" priority="63" operator="containsText" text="Muy Alta">
      <formula>NOT(ISERROR(SEARCH("Muy Alta",I30)))</formula>
    </cfRule>
  </conditionalFormatting>
  <conditionalFormatting sqref="Y30:Y34">
    <cfRule type="containsText" dxfId="2144" priority="55" operator="containsText" text="Muy Alta">
      <formula>NOT(ISERROR(SEARCH("Muy Alta",Y30)))</formula>
    </cfRule>
    <cfRule type="containsText" dxfId="2143" priority="56" operator="containsText" text="Alta">
      <formula>NOT(ISERROR(SEARCH("Alta",Y30)))</formula>
    </cfRule>
    <cfRule type="containsText" dxfId="2142" priority="57" operator="containsText" text="Media">
      <formula>NOT(ISERROR(SEARCH("Media",Y30)))</formula>
    </cfRule>
    <cfRule type="containsText" dxfId="2141" priority="58" operator="containsText" text="Muy Baja">
      <formula>NOT(ISERROR(SEARCH("Muy Baja",Y30)))</formula>
    </cfRule>
    <cfRule type="containsText" dxfId="2140" priority="59" operator="containsText" text="Baja">
      <formula>NOT(ISERROR(SEARCH("Baja",Y30)))</formula>
    </cfRule>
    <cfRule type="containsText" dxfId="2139" priority="60" operator="containsText" text="Muy Baja">
      <formula>NOT(ISERROR(SEARCH("Muy Baja",Y30)))</formula>
    </cfRule>
  </conditionalFormatting>
  <conditionalFormatting sqref="AC30:AC34">
    <cfRule type="containsText" dxfId="2138" priority="50" operator="containsText" text="Catastrófico">
      <formula>NOT(ISERROR(SEARCH("Catastrófico",AC30)))</formula>
    </cfRule>
    <cfRule type="containsText" dxfId="2137" priority="51" operator="containsText" text="Mayor">
      <formula>NOT(ISERROR(SEARCH("Mayor",AC30)))</formula>
    </cfRule>
    <cfRule type="containsText" dxfId="2136" priority="52" operator="containsText" text="Moderado">
      <formula>NOT(ISERROR(SEARCH("Moderado",AC30)))</formula>
    </cfRule>
    <cfRule type="containsText" dxfId="2135" priority="53" operator="containsText" text="Menor">
      <formula>NOT(ISERROR(SEARCH("Menor",AC30)))</formula>
    </cfRule>
    <cfRule type="containsText" dxfId="2134" priority="54" operator="containsText" text="Leve">
      <formula>NOT(ISERROR(SEARCH("Leve",AC30)))</formula>
    </cfRule>
  </conditionalFormatting>
  <conditionalFormatting sqref="AG30 AG35">
    <cfRule type="containsText" dxfId="2133" priority="41" operator="containsText" text="Extremo">
      <formula>NOT(ISERROR(SEARCH("Extremo",AG30)))</formula>
    </cfRule>
    <cfRule type="containsText" dxfId="2132" priority="42" operator="containsText" text="Alto">
      <formula>NOT(ISERROR(SEARCH("Alto",AG30)))</formula>
    </cfRule>
    <cfRule type="containsText" dxfId="2131" priority="43" operator="containsText" text="Moderado">
      <formula>NOT(ISERROR(SEARCH("Moderado",AG30)))</formula>
    </cfRule>
    <cfRule type="containsText" dxfId="2130" priority="44" operator="containsText" text="Menor">
      <formula>NOT(ISERROR(SEARCH("Menor",AG30)))</formula>
    </cfRule>
    <cfRule type="containsText" dxfId="2129" priority="45" operator="containsText" text="Bajo">
      <formula>NOT(ISERROR(SEARCH("Bajo",AG30)))</formula>
    </cfRule>
    <cfRule type="containsText" dxfId="2128" priority="46" operator="containsText" text="Moderado">
      <formula>NOT(ISERROR(SEARCH("Moderado",AG30)))</formula>
    </cfRule>
    <cfRule type="containsText" dxfId="2127" priority="47" operator="containsText" text="Extremo">
      <formula>NOT(ISERROR(SEARCH("Extremo",AG30)))</formula>
    </cfRule>
    <cfRule type="containsText" dxfId="2126" priority="48" operator="containsText" text="Baja">
      <formula>NOT(ISERROR(SEARCH("Baja",AG30)))</formula>
    </cfRule>
    <cfRule type="containsText" dxfId="2125" priority="49" operator="containsText" text="Alto">
      <formula>NOT(ISERROR(SEARCH("Alto",AG30)))</formula>
    </cfRule>
  </conditionalFormatting>
  <conditionalFormatting sqref="AA30:AA39">
    <cfRule type="containsText" dxfId="2124" priority="36" operator="containsText" text="Muy Alta">
      <formula>NOT(ISERROR(SEARCH("Muy Alta",AA30)))</formula>
    </cfRule>
    <cfRule type="containsText" dxfId="2123" priority="37" operator="containsText" text="Alta">
      <formula>NOT(ISERROR(SEARCH("Alta",AA30)))</formula>
    </cfRule>
    <cfRule type="containsText" dxfId="2122" priority="38" operator="containsText" text="Media">
      <formula>NOT(ISERROR(SEARCH("Media",AA30)))</formula>
    </cfRule>
    <cfRule type="containsText" dxfId="2121" priority="39" operator="containsText" text="Baja">
      <formula>NOT(ISERROR(SEARCH("Baja",AA30)))</formula>
    </cfRule>
    <cfRule type="containsText" dxfId="2120" priority="40" operator="containsText" text="Muy Baja">
      <formula>NOT(ISERROR(SEARCH("Muy Baja",AA30)))</formula>
    </cfRule>
  </conditionalFormatting>
  <conditionalFormatting sqref="AE30:AE39">
    <cfRule type="containsText" dxfId="2119" priority="31" operator="containsText" text="Catastrófico">
      <formula>NOT(ISERROR(SEARCH("Catastrófico",AE30)))</formula>
    </cfRule>
    <cfRule type="containsText" dxfId="2118" priority="32" operator="containsText" text="Moderado">
      <formula>NOT(ISERROR(SEARCH("Moderado",AE30)))</formula>
    </cfRule>
    <cfRule type="containsText" dxfId="2117" priority="33" operator="containsText" text="Menor">
      <formula>NOT(ISERROR(SEARCH("Menor",AE30)))</formula>
    </cfRule>
    <cfRule type="containsText" dxfId="2116" priority="34" operator="containsText" text="Leve">
      <formula>NOT(ISERROR(SEARCH("Leve",AE30)))</formula>
    </cfRule>
    <cfRule type="containsText" dxfId="2115" priority="35" operator="containsText" text="Mayor">
      <formula>NOT(ISERROR(SEARCH("Mayor",AE30)))</formula>
    </cfRule>
  </conditionalFormatting>
  <conditionalFormatting sqref="L10 L15">
    <cfRule type="containsText" dxfId="2114" priority="25" operator="containsText" text="Catastrófico">
      <formula>NOT(ISERROR(SEARCH("Catastrófico",L10)))</formula>
    </cfRule>
    <cfRule type="containsText" dxfId="2113" priority="26" operator="containsText" text="Mayor">
      <formula>NOT(ISERROR(SEARCH("Mayor",L10)))</formula>
    </cfRule>
    <cfRule type="containsText" dxfId="2112" priority="27" operator="containsText" text="Alta">
      <formula>NOT(ISERROR(SEARCH("Alta",L10)))</formula>
    </cfRule>
    <cfRule type="containsText" dxfId="2111" priority="28" operator="containsText" text="Moderado">
      <formula>NOT(ISERROR(SEARCH("Moderado",L10)))</formula>
    </cfRule>
    <cfRule type="containsText" dxfId="2110" priority="29" operator="containsText" text="Menor">
      <formula>NOT(ISERROR(SEARCH("Menor",L10)))</formula>
    </cfRule>
    <cfRule type="containsText" dxfId="2109" priority="30" operator="containsText" text="Leve">
      <formula>NOT(ISERROR(SEARCH("Leve",L10)))</formula>
    </cfRule>
  </conditionalFormatting>
  <conditionalFormatting sqref="M10 M15 M20 M25 M30 M35">
    <cfRule type="containsText" dxfId="2108" priority="19" operator="containsText" text="Catastrófico">
      <formula>NOT(ISERROR(SEARCH("Catastrófico",M10)))</formula>
    </cfRule>
    <cfRule type="containsText" dxfId="2107" priority="20" operator="containsText" text="Mayor">
      <formula>NOT(ISERROR(SEARCH("Mayor",M10)))</formula>
    </cfRule>
    <cfRule type="containsText" dxfId="2106" priority="21" operator="containsText" text="Alta">
      <formula>NOT(ISERROR(SEARCH("Alta",M10)))</formula>
    </cfRule>
    <cfRule type="containsText" dxfId="2105" priority="22" operator="containsText" text="Moderado">
      <formula>NOT(ISERROR(SEARCH("Moderado",M10)))</formula>
    </cfRule>
    <cfRule type="containsText" dxfId="2104" priority="23" operator="containsText" text="Menor">
      <formula>NOT(ISERROR(SEARCH("Menor",M10)))</formula>
    </cfRule>
    <cfRule type="containsText" dxfId="2103" priority="24" operator="containsText" text="Leve">
      <formula>NOT(ISERROR(SEARCH("Leve",M10)))</formula>
    </cfRule>
  </conditionalFormatting>
  <conditionalFormatting sqref="L20">
    <cfRule type="containsText" dxfId="2102" priority="13" operator="containsText" text="Catastrófico">
      <formula>NOT(ISERROR(SEARCH("Catastrófico",L20)))</formula>
    </cfRule>
    <cfRule type="containsText" dxfId="2101" priority="14" operator="containsText" text="Mayor">
      <formula>NOT(ISERROR(SEARCH("Mayor",L20)))</formula>
    </cfRule>
    <cfRule type="containsText" dxfId="2100" priority="15" operator="containsText" text="Alta">
      <formula>NOT(ISERROR(SEARCH("Alta",L20)))</formula>
    </cfRule>
    <cfRule type="containsText" dxfId="2099" priority="16" operator="containsText" text="Moderado">
      <formula>NOT(ISERROR(SEARCH("Moderado",L20)))</formula>
    </cfRule>
    <cfRule type="containsText" dxfId="2098" priority="17" operator="containsText" text="Menor">
      <formula>NOT(ISERROR(SEARCH("Menor",L20)))</formula>
    </cfRule>
    <cfRule type="containsText" dxfId="2097" priority="18" operator="containsText" text="Leve">
      <formula>NOT(ISERROR(SEARCH("Leve",L20)))</formula>
    </cfRule>
  </conditionalFormatting>
  <conditionalFormatting sqref="L25">
    <cfRule type="containsText" dxfId="2096" priority="7" operator="containsText" text="Catastrófico">
      <formula>NOT(ISERROR(SEARCH("Catastrófico",L25)))</formula>
    </cfRule>
    <cfRule type="containsText" dxfId="2095" priority="8" operator="containsText" text="Mayor">
      <formula>NOT(ISERROR(SEARCH("Mayor",L25)))</formula>
    </cfRule>
    <cfRule type="containsText" dxfId="2094" priority="9" operator="containsText" text="Alta">
      <formula>NOT(ISERROR(SEARCH("Alta",L25)))</formula>
    </cfRule>
    <cfRule type="containsText" dxfId="2093" priority="10" operator="containsText" text="Moderado">
      <formula>NOT(ISERROR(SEARCH("Moderado",L25)))</formula>
    </cfRule>
    <cfRule type="containsText" dxfId="2092" priority="11" operator="containsText" text="Menor">
      <formula>NOT(ISERROR(SEARCH("Menor",L25)))</formula>
    </cfRule>
    <cfRule type="containsText" dxfId="2091" priority="12" operator="containsText" text="Leve">
      <formula>NOT(ISERROR(SEARCH("Leve",L25)))</formula>
    </cfRule>
  </conditionalFormatting>
  <conditionalFormatting sqref="L30 L35">
    <cfRule type="containsText" dxfId="2090" priority="1" operator="containsText" text="Catastrófico">
      <formula>NOT(ISERROR(SEARCH("Catastrófico",L30)))</formula>
    </cfRule>
    <cfRule type="containsText" dxfId="2089" priority="2" operator="containsText" text="Mayor">
      <formula>NOT(ISERROR(SEARCH("Mayor",L30)))</formula>
    </cfRule>
    <cfRule type="containsText" dxfId="2088" priority="3" operator="containsText" text="Alta">
      <formula>NOT(ISERROR(SEARCH("Alta",L30)))</formula>
    </cfRule>
    <cfRule type="containsText" dxfId="2087" priority="4" operator="containsText" text="Moderado">
      <formula>NOT(ISERROR(SEARCH("Moderado",L30)))</formula>
    </cfRule>
    <cfRule type="containsText" dxfId="2086" priority="5" operator="containsText" text="Menor">
      <formula>NOT(ISERROR(SEARCH("Menor",L30)))</formula>
    </cfRule>
    <cfRule type="containsText" dxfId="2085" priority="6" operator="containsText" text="Leve">
      <formula>NOT(ISERROR(SEARCH("Leve",L30)))</formula>
    </cfRule>
  </conditionalFormatting>
  <dataValidations count="1">
    <dataValidation allowBlank="1" showInputMessage="1" showErrorMessage="1" prompt="Enunciar cuál es el control" sqref="P25" xr:uid="{B1F456FA-4559-4298-8E2B-A139638111AB}"/>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6" operator="containsText" id="{0B476B1F-FEF1-4D1C-9D95-B4191D9F3AAE}">
            <xm:f>NOT(ISERROR(SEARCH('[2. Matriz de riesgos SIGCMA 5X5 Comunicaciones y notificaciones.xlsx]Tabla probabilidad'!#REF!,I10)))</xm:f>
            <xm:f>'[2. Matriz de riesgos SIGCMA 5X5 Comunicaciones y notificaciones.xlsx]Tabla probabilidad'!#REF!</xm:f>
            <x14:dxf>
              <font>
                <color rgb="FF006100"/>
              </font>
              <fill>
                <patternFill>
                  <bgColor rgb="FFC6EFCE"/>
                </patternFill>
              </fill>
            </x14:dxf>
          </x14:cfRule>
          <x14:cfRule type="containsText" priority="217" operator="containsText" id="{29995DE1-FBDE-4396-B7F9-F4C046485A06}">
            <xm:f>NOT(ISERROR(SEARCH('[2. Matriz de riesgos SIGCMA 5X5 Comunicaciones y notificaciones.xlsx]Tabla probabilidad'!#REF!,I10)))</xm:f>
            <xm:f>'[2. Matriz de riesgos SIGCMA 5X5 Comunicaciones y notificaciones.xlsx]Tabla probabilidad'!#REF!</xm:f>
            <x14:dxf>
              <font>
                <color rgb="FF9C0006"/>
              </font>
              <fill>
                <patternFill>
                  <bgColor rgb="FFFFC7CE"/>
                </patternFill>
              </fill>
            </x14:dxf>
          </x14:cfRule>
          <xm:sqref>I10 I20 I15</xm:sqref>
        </x14:conditionalFormatting>
        <x14:conditionalFormatting xmlns:xm="http://schemas.microsoft.com/office/excel/2006/main">
          <x14:cfRule type="containsText" priority="133" operator="containsText" id="{2C3532CE-DDC0-4CD4-9496-01D9C248BE4A}">
            <xm:f>NOT(ISERROR(SEARCH('[2. Matriz de riesgos SIGCMA 5X5 Comunicaciones y notificaciones.xlsx]Tabla probabilidad'!#REF!,I25)))</xm:f>
            <xm:f>'[2. Matriz de riesgos SIGCMA 5X5 Comunicaciones y notificaciones.xlsx]Tabla probabilidad'!#REF!</xm:f>
            <x14:dxf>
              <font>
                <color rgb="FF006100"/>
              </font>
              <fill>
                <patternFill>
                  <bgColor rgb="FFC6EFCE"/>
                </patternFill>
              </fill>
            </x14:dxf>
          </x14:cfRule>
          <x14:cfRule type="containsText" priority="134" operator="containsText" id="{18C18444-FD24-4B1C-8551-C2A89E232502}">
            <xm:f>NOT(ISERROR(SEARCH('[2. Matriz de riesgos SIGCMA 5X5 Comunicaciones y notificaciones.xlsx]Tabla probabilidad'!#REF!,I25)))</xm:f>
            <xm:f>'[2. Matriz de riesgos SIGCMA 5X5 Comunicaciones y notificaciones.xlsx]Tabla probabilidad'!#REF!</xm:f>
            <x14:dxf>
              <font>
                <color rgb="FF9C0006"/>
              </font>
              <fill>
                <patternFill>
                  <bgColor rgb="FFFFC7CE"/>
                </patternFill>
              </fill>
            </x14:dxf>
          </x14:cfRule>
          <xm:sqref>I25</xm:sqref>
        </x14:conditionalFormatting>
        <x14:conditionalFormatting xmlns:xm="http://schemas.microsoft.com/office/excel/2006/main">
          <x14:cfRule type="containsText" priority="80" operator="containsText" id="{9EBCEB9F-E506-459B-B8C2-4BE8E382FBCA}">
            <xm:f>NOT(ISERROR(SEARCH('[2. Matriz de riesgos SIGCMA 5X5 Comunicaciones y notificaciones.xlsx]Tabla probabilidad'!#REF!,I30)))</xm:f>
            <xm:f>'[2. Matriz de riesgos SIGCMA 5X5 Comunicaciones y notificaciones.xlsx]Tabla probabilidad'!#REF!</xm:f>
            <x14:dxf>
              <font>
                <color rgb="FF006100"/>
              </font>
              <fill>
                <patternFill>
                  <bgColor rgb="FFC6EFCE"/>
                </patternFill>
              </fill>
            </x14:dxf>
          </x14:cfRule>
          <x14:cfRule type="containsText" priority="81" operator="containsText" id="{2F88D7F2-23AB-47E6-88FB-56A8D1E328EE}">
            <xm:f>NOT(ISERROR(SEARCH('[2. Matriz de riesgos SIGCMA 5X5 Comunicaciones y notificaciones.xlsx]Tabla probabilidad'!#REF!,I30)))</xm:f>
            <xm:f>'[2. Matriz de riesgos SIGCMA 5X5 Comunicaciones y notificaciones.xlsx]Tabla probabilidad'!#REF!</xm:f>
            <x14:dxf>
              <font>
                <color rgb="FF9C0006"/>
              </font>
              <fill>
                <patternFill>
                  <bgColor rgb="FFFFC7CE"/>
                </patternFill>
              </fill>
            </x14:dxf>
          </x14:cfRule>
          <xm:sqref>I30 I35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F6F7364-7267-4C1A-8DDB-D2D595AB4187}">
          <x14:formula1>
            <xm:f>'\\172.16.175.124\area de coordinacion\GESTION DE CALIDAD\SISTEMA GESTION DE LA CALIDAD\6.PLANIFICACIÓN\Matriz de riesgos 2021\[2. Matriz de riesgos SIGCMA 5X5 Comunicaciones y notificaciones.xlsx]LISTA'!#REF!</xm:f>
          </x14:formula1>
          <xm:sqref>K10:K39</xm:sqref>
        </x14:dataValidation>
        <x14:dataValidation type="list" allowBlank="1" showInputMessage="1" showErrorMessage="1" xr:uid="{06041854-EBBB-42D0-B681-781A65A8BC9B}">
          <x14:formula1>
            <xm:f>'\\172.16.175.124\area de coordinacion\GESTION DE CALIDAD\SISTEMA GESTION DE LA CALIDAD\6.PLANIFICACIÓN\Matriz de riesgos 2021\[2. Matriz de riesgos SIGCMA 5X5 Comunicaciones y notificaciones.xlsx]LISTA'!#REF!</xm:f>
          </x14:formula1>
          <xm:sqref>C10:C39 G10 G15 G30 G20 G25 G35 AN10 AN30 AN15 AN20 AN25 AN35 AH10 AH30 AH15 AH20 AH25 AH35 R10:S39 U10:W39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CFD2B-58D4-4F79-ACCF-A36A971424EE}">
  <sheetPr>
    <tabColor theme="4" tint="-0.249977111117893"/>
  </sheetPr>
  <dimension ref="A1:KL35"/>
  <sheetViews>
    <sheetView topLeftCell="L1" zoomScale="60" zoomScaleNormal="60" workbookViewId="0">
      <selection activeCell="S33" sqref="S33"/>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19" max="19" width="13.57031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5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395</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396</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60"/>
      <c r="AB8" s="160"/>
      <c r="AC8" s="241" t="s">
        <v>23</v>
      </c>
      <c r="AD8" s="241" t="s">
        <v>15</v>
      </c>
      <c r="AE8" s="160"/>
      <c r="AF8" s="160"/>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62" t="s">
        <v>197</v>
      </c>
      <c r="AB9" s="162" t="s">
        <v>15</v>
      </c>
      <c r="AC9" s="247"/>
      <c r="AD9" s="247"/>
      <c r="AE9" s="161" t="s">
        <v>23</v>
      </c>
      <c r="AF9" s="161"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397</v>
      </c>
      <c r="C10" s="248" t="s">
        <v>232</v>
      </c>
      <c r="D10" s="254" t="s">
        <v>446</v>
      </c>
      <c r="E10" s="248" t="s">
        <v>447</v>
      </c>
      <c r="F10" s="254" t="s">
        <v>448</v>
      </c>
      <c r="G10" s="248" t="s">
        <v>41</v>
      </c>
      <c r="H10" s="248">
        <v>0</v>
      </c>
      <c r="I10" s="255" t="str">
        <f>IF(H10&lt;=2,'[5]Tabla probabilidad'!$B$5,IF(H10&lt;=24,'[5]Tabla probabilidad'!$B$6,IF(H10&lt;=500,'[5]Tabla probabilidad'!$B$7,IF(H10&lt;=5000,'[5]Tabla probabilidad'!$B$8,IF(H10&gt;5000,'[5]Tabla probabilidad'!$B$9)))))</f>
        <v>Muy Baja</v>
      </c>
      <c r="J10" s="256">
        <f>IF(H10&lt;=2,'[5]Tabla probabilidad'!$D$5,IF(H10&lt;=24,'[5]Tabla probabilidad'!$D$6,IF(H10&lt;=500,'[5]Tabla probabilidad'!$D$7,IF(H10&lt;=5000,'[5]Tabla probabilidad'!$D$8,IF(H10&gt;5000,'[5]Tabla probabilidad'!$D$9)))))</f>
        <v>0.2</v>
      </c>
      <c r="K10" s="248" t="s">
        <v>47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VLOOKUP((I10&amp;L10),[5]Hoja1!$B$4:$C$28,2,0)</f>
        <v>Bajo</v>
      </c>
      <c r="O10" s="163">
        <v>1</v>
      </c>
      <c r="P10" s="121" t="s">
        <v>398</v>
      </c>
      <c r="Q10" s="163" t="str">
        <f t="shared" ref="Q10:Q26" si="0">IF(R10="Preventivo","Probabilidad",IF(R10="Detectivo","Probabilidad", IF(R10="Correctivo","Impacto")))</f>
        <v>Probabilidad</v>
      </c>
      <c r="R10" s="163" t="s">
        <v>51</v>
      </c>
      <c r="S10" s="163" t="s">
        <v>56</v>
      </c>
      <c r="T10" s="167">
        <f>VLOOKUP(R10&amp;S10,[5]Hoja1!$Q$4:$R$9,2,0)</f>
        <v>0.45</v>
      </c>
      <c r="U10" s="163" t="s">
        <v>58</v>
      </c>
      <c r="V10" s="163" t="s">
        <v>61</v>
      </c>
      <c r="W10" s="163" t="s">
        <v>64</v>
      </c>
      <c r="X10" s="167">
        <f>IF(Q10="Probabilidad",($J$10*T10),IF(Q10="Impacto"," "))</f>
        <v>9.0000000000000011E-2</v>
      </c>
      <c r="Y10" s="167" t="str">
        <f>IF(Z10&lt;=20%,'[5]Tabla probabilidad'!$B$5,IF(Z10&lt;=40%,'[5]Tabla probabilidad'!$B$6,IF(Z10&lt;=60%,'[5]Tabla probabilidad'!$B$7,IF(Z10&lt;=80%,'[5]Tabla probabilidad'!$B$8,IF(Z10&lt;=100%,'[5]Tabla probabilidad'!$B$9)))))</f>
        <v>Muy Baja</v>
      </c>
      <c r="Z10" s="167">
        <f>IF(R10="Preventivo",($J$10-($J$10*T10)),IF(R10="Detectivo",($J$10-($J$10*T10)),IF(R10="Correctivo",($J$10))))</f>
        <v>0.11</v>
      </c>
      <c r="AA10" s="257" t="str">
        <f>IF(AB10&lt;=20%,'[5]Tabla probabilidad'!$B$5,IF(AB10&lt;=40%,'[5]Tabla probabilidad'!$B$6,IF(AB10&lt;=60%,'[5]Tabla probabilidad'!$B$7,IF(AB10&lt;=80%,'[5]Tabla probabilidad'!$B$8,IF(AB10&lt;=100%,'[5]Tabla probabilidad'!$B$9)))))</f>
        <v>Muy Baja</v>
      </c>
      <c r="AB10" s="257">
        <f>AVERAGE(Z10:Z14)</f>
        <v>0.11</v>
      </c>
      <c r="AC10" s="167" t="str">
        <f t="shared" ref="AC10:AC34"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VLOOKUP(AA10&amp;AE10,[5]Hoja1!$B$4:$C$28,2,0)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63"/>
      <c r="P11" s="121"/>
      <c r="Q11" s="163"/>
      <c r="R11" s="163"/>
      <c r="S11" s="163"/>
      <c r="T11" s="167"/>
      <c r="U11" s="163"/>
      <c r="V11" s="163"/>
      <c r="W11" s="163"/>
      <c r="X11" s="167" t="b">
        <f>IF(Q11="Probabilidad",($J$10*T11),IF(Q11="Impacto"," "))</f>
        <v>0</v>
      </c>
      <c r="Y11" s="167" t="b">
        <f>IF(Z11&lt;=20%,'[5]Tabla probabilidad'!$B$5,IF(Z11&lt;=40%,'[5]Tabla probabilidad'!$B$6,IF(Z11&lt;=60%,'[5]Tabla probabilidad'!$B$7,IF(Z11&lt;=80%,'[5]Tabla probabilidad'!$B$8,IF(Z11&lt;=100%,'[5]Tabla probabilidad'!$B$9)))))</f>
        <v>0</v>
      </c>
      <c r="Z11" s="167" t="b">
        <f t="shared" ref="Z11:Z14" si="2">IF(R11="Preventivo",($J$10-($J$10*T11)),IF(R11="Detectivo",($J$10-($J$10*T11)),IF(R11="Correctivo",($J$10))))</f>
        <v>0</v>
      </c>
      <c r="AA11" s="258"/>
      <c r="AB11" s="258"/>
      <c r="AC11" s="167" t="b">
        <f t="shared" si="1"/>
        <v>0</v>
      </c>
      <c r="AD11" s="167" t="b">
        <f>IF(Q11="Probabilidad",(($M$10-0)),IF(Q11="Impacto",($M$10-($M$10*T11))))</f>
        <v>0</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163"/>
      <c r="P12" s="121"/>
      <c r="Q12" s="163"/>
      <c r="R12" s="163"/>
      <c r="S12" s="163"/>
      <c r="T12" s="167"/>
      <c r="U12" s="163"/>
      <c r="V12" s="163"/>
      <c r="W12" s="163"/>
      <c r="X12" s="167" t="b">
        <f t="shared" ref="X12:X14" si="3">IF(Q12="Probabilidad",($J$10*T12),IF(Q12="Impacto"," "))</f>
        <v>0</v>
      </c>
      <c r="Y12" s="167" t="b">
        <f>IF(Z12&lt;=20%,'[5]Tabla probabilidad'!$B$5,IF(Z12&lt;=40%,'[5]Tabla probabilidad'!$B$6,IF(Z12&lt;=60%,'[5]Tabla probabilidad'!$B$7,IF(Z12&lt;=80%,'[5]Tabla probabilidad'!$B$8,IF(Z12&lt;=100%,'[5]Tabla probabilidad'!$B$9)))))</f>
        <v>0</v>
      </c>
      <c r="Z12" s="167" t="b">
        <f t="shared" si="2"/>
        <v>0</v>
      </c>
      <c r="AA12" s="258"/>
      <c r="AB12" s="258"/>
      <c r="AC12" s="167" t="b">
        <f t="shared" si="1"/>
        <v>0</v>
      </c>
      <c r="AD12" s="167"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63"/>
      <c r="P13" s="121"/>
      <c r="Q13" s="163"/>
      <c r="R13" s="163"/>
      <c r="S13" s="163"/>
      <c r="T13" s="167"/>
      <c r="U13" s="163"/>
      <c r="V13" s="163"/>
      <c r="W13" s="163"/>
      <c r="X13" s="167" t="b">
        <f t="shared" si="3"/>
        <v>0</v>
      </c>
      <c r="Y13" s="167" t="b">
        <f>IF(Z13&lt;=20%,'[5]Tabla probabilidad'!$B$5,IF(Z13&lt;=40%,'[5]Tabla probabilidad'!$B$6,IF(Z13&lt;=60%,'[5]Tabla probabilidad'!$B$7,IF(Z13&lt;=80%,'[5]Tabla probabilidad'!$B$8,IF(Z13&lt;=100%,'[5]Tabla probabilidad'!$B$9)))))</f>
        <v>0</v>
      </c>
      <c r="Z13" s="167" t="b">
        <f t="shared" si="2"/>
        <v>0</v>
      </c>
      <c r="AA13" s="258"/>
      <c r="AB13" s="258"/>
      <c r="AC13" s="167" t="b">
        <f t="shared" si="1"/>
        <v>0</v>
      </c>
      <c r="AD13" s="167" t="b">
        <f>IF(Q13="Probabilidad",(($M$10-0)),IF(Q13="Impacto",($M$10-($M$10*T13))))</f>
        <v>0</v>
      </c>
      <c r="AE13" s="258"/>
      <c r="AF13" s="258"/>
      <c r="AG13" s="251"/>
      <c r="AH13" s="248"/>
      <c r="AI13" s="248"/>
      <c r="AJ13" s="248"/>
      <c r="AK13" s="248"/>
      <c r="AL13" s="248"/>
      <c r="AM13" s="248"/>
      <c r="AN13" s="248"/>
    </row>
    <row r="14" spans="1:298" ht="15.75" thickBot="1" x14ac:dyDescent="0.3">
      <c r="A14" s="248"/>
      <c r="B14" s="252"/>
      <c r="C14" s="248"/>
      <c r="D14" s="254"/>
      <c r="E14" s="248"/>
      <c r="F14" s="254"/>
      <c r="G14" s="248"/>
      <c r="H14" s="248"/>
      <c r="I14" s="255"/>
      <c r="J14" s="256"/>
      <c r="K14" s="248"/>
      <c r="L14" s="249"/>
      <c r="M14" s="249"/>
      <c r="N14" s="248"/>
      <c r="O14" s="163"/>
      <c r="P14" s="122"/>
      <c r="Q14" s="163"/>
      <c r="R14" s="163"/>
      <c r="S14" s="163"/>
      <c r="T14" s="167"/>
      <c r="U14" s="163"/>
      <c r="V14" s="163"/>
      <c r="W14" s="163"/>
      <c r="X14" s="167" t="b">
        <f t="shared" si="3"/>
        <v>0</v>
      </c>
      <c r="Y14" s="167" t="b">
        <f>IF(Z14&lt;=20%,'[5]Tabla probabilidad'!$B$5,IF(Z14&lt;=40%,'[5]Tabla probabilidad'!$B$6,IF(Z14&lt;=60%,'[5]Tabla probabilidad'!$B$7,IF(Z14&lt;=80%,'[5]Tabla probabilidad'!$B$8,IF(Z14&lt;=100%,'[5]Tabla probabilidad'!$B$9)))))</f>
        <v>0</v>
      </c>
      <c r="Z14" s="167" t="b">
        <f t="shared" si="2"/>
        <v>0</v>
      </c>
      <c r="AA14" s="259"/>
      <c r="AB14" s="259"/>
      <c r="AC14" s="167" t="b">
        <f t="shared" si="1"/>
        <v>0</v>
      </c>
      <c r="AD14" s="167" t="b">
        <f>IF(Q14="Probabilidad",(($M$10-0)),IF(Q14="Impacto",($M$10-($M$10*T14))))</f>
        <v>0</v>
      </c>
      <c r="AE14" s="259"/>
      <c r="AF14" s="259"/>
      <c r="AG14" s="252"/>
      <c r="AH14" s="248"/>
      <c r="AI14" s="248"/>
      <c r="AJ14" s="248"/>
      <c r="AK14" s="248"/>
      <c r="AL14" s="248"/>
      <c r="AM14" s="248"/>
      <c r="AN14" s="248"/>
    </row>
    <row r="15" spans="1:298" s="48" customFormat="1" ht="75.75" customHeight="1" x14ac:dyDescent="0.25">
      <c r="A15" s="264">
        <v>2</v>
      </c>
      <c r="B15" s="268" t="s">
        <v>399</v>
      </c>
      <c r="C15" s="264" t="s">
        <v>232</v>
      </c>
      <c r="D15" s="274" t="s">
        <v>449</v>
      </c>
      <c r="E15" s="268" t="s">
        <v>450</v>
      </c>
      <c r="F15" s="268" t="s">
        <v>451</v>
      </c>
      <c r="G15" s="264" t="s">
        <v>41</v>
      </c>
      <c r="H15" s="268">
        <v>299</v>
      </c>
      <c r="I15" s="271" t="str">
        <f>IF(H15&lt;=2,'[5]Tabla probabilidad'!$B$5,IF(H15&lt;=24,'[5]Tabla probabilidad'!$B$6,IF(H15&lt;=500,'[5]Tabla probabilidad'!$B$7,IF(H15&lt;=5000,'[5]Tabla probabilidad'!$B$8,IF(H15&gt;5000,'[5]Tabla probabilidad'!$B$9)))))</f>
        <v>Media</v>
      </c>
      <c r="J15" s="272">
        <f>IF(H15&lt;=2,'[5]Tabla probabilidad'!$D$5,IF(H15&lt;=24,'[5]Tabla probabilidad'!$D$6,IF(H15&lt;=500,'[5]Tabla probabilidad'!$D$7,IF(H15&lt;=5000,'[5]Tabla probabilidad'!$D$8,IF(H15&gt;5000,'[5]Tabla probabilidad'!$D$9)))))</f>
        <v>0.6</v>
      </c>
      <c r="K15" s="264" t="s">
        <v>227</v>
      </c>
      <c r="L15" s="264"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64"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64" t="str">
        <f>VLOOKUP((I15&amp;L15),[5]Hoja1!$B$4:$C$28,2,0)</f>
        <v>Moderado</v>
      </c>
      <c r="O15" s="169">
        <v>1</v>
      </c>
      <c r="P15" s="123" t="s">
        <v>452</v>
      </c>
      <c r="Q15" s="169" t="str">
        <f t="shared" si="0"/>
        <v>Probabilidad</v>
      </c>
      <c r="R15" s="169" t="s">
        <v>51</v>
      </c>
      <c r="S15" s="169" t="s">
        <v>56</v>
      </c>
      <c r="T15" s="170">
        <f>VLOOKUP(R15&amp;S15,[5]Hoja1!$Q$4:$R$9,2,0)</f>
        <v>0.45</v>
      </c>
      <c r="U15" s="169" t="s">
        <v>58</v>
      </c>
      <c r="V15" s="169" t="s">
        <v>61</v>
      </c>
      <c r="W15" s="169" t="s">
        <v>65</v>
      </c>
      <c r="X15" s="170">
        <f>IF(Q15="Probabilidad",($J$15*T15),IF(Q15="Impacto"," "))</f>
        <v>0.27</v>
      </c>
      <c r="Y15" s="170" t="str">
        <f>IF(Z15&lt;=20%,'[5]Tabla probabilidad'!$B$5,IF(Z15&lt;=40%,'[5]Tabla probabilidad'!$B$6,IF(Z15&lt;=60%,'[5]Tabla probabilidad'!$B$7,IF(Z15&lt;=80%,'[5]Tabla probabilidad'!$B$8,IF(Z15&lt;=100%,'[5]Tabla probabilidad'!$B$9)))))</f>
        <v>Baja</v>
      </c>
      <c r="Z15" s="170">
        <f>IF(R15="Preventivo",($J$15-($J$15*T15)),IF(R15="Detectivo",($J$15-($J$15*T15)),IF(R15="Correctivo",($J$15))))</f>
        <v>0.32999999999999996</v>
      </c>
      <c r="AA15" s="265" t="str">
        <f>IF(AB15&lt;=20%,'[5]Tabla probabilidad'!$B$5,IF(AB15&lt;=40%,'[5]Tabla probabilidad'!$B$6,IF(AB15&lt;=60%,'[5]Tabla probabilidad'!$B$7,IF(AB15&lt;=80%,'[5]Tabla probabilidad'!$B$8,IF(AB15&lt;=100%,'[5]Tabla probabilidad'!$B$9)))))</f>
        <v>Baja</v>
      </c>
      <c r="AB15" s="265">
        <f>AVERAGE(Z15:Z19)</f>
        <v>0.32999999999999996</v>
      </c>
      <c r="AC15" s="170" t="str">
        <f t="shared" si="1"/>
        <v>Leve</v>
      </c>
      <c r="AD15" s="170">
        <f>IF(Q15="Probabilidad",(($M$15-0)),IF(Q15="Impacto",($M$15-($M$15*T15))))</f>
        <v>0.2</v>
      </c>
      <c r="AE15" s="265" t="str">
        <f>IF(AF15&lt;=20%,"Leve",IF(AF15&lt;=40%,"Menor",IF(AF15&lt;=60%,"Moderado",IF(AF15&lt;=80%,"Mayor",IF(AF15&lt;=100%,"Catastrófico")))))</f>
        <v>Leve</v>
      </c>
      <c r="AF15" s="265">
        <f>AVERAGE(AD15:AD19)</f>
        <v>0.2</v>
      </c>
      <c r="AG15" s="268" t="str">
        <f>VLOOKUP(AA15&amp;AE15,[5]Hoja1!$B$4:$C$28,2,0)</f>
        <v>Bajo</v>
      </c>
      <c r="AH15" s="264" t="s">
        <v>206</v>
      </c>
      <c r="AI15" s="264"/>
      <c r="AJ15" s="264"/>
      <c r="AK15" s="264"/>
      <c r="AL15" s="264"/>
      <c r="AM15" s="264"/>
      <c r="AN15" s="264"/>
    </row>
    <row r="16" spans="1:298" s="48" customFormat="1" ht="47.25" customHeight="1" x14ac:dyDescent="0.25">
      <c r="A16" s="264"/>
      <c r="B16" s="269"/>
      <c r="C16" s="264"/>
      <c r="D16" s="275"/>
      <c r="E16" s="269"/>
      <c r="F16" s="269"/>
      <c r="G16" s="264"/>
      <c r="H16" s="269"/>
      <c r="I16" s="271"/>
      <c r="J16" s="272"/>
      <c r="K16" s="264"/>
      <c r="L16" s="273"/>
      <c r="M16" s="273"/>
      <c r="N16" s="264"/>
      <c r="O16" s="169">
        <v>2</v>
      </c>
      <c r="P16" s="124" t="s">
        <v>453</v>
      </c>
      <c r="Q16" s="169" t="str">
        <f t="shared" si="0"/>
        <v>Probabilidad</v>
      </c>
      <c r="R16" s="169" t="s">
        <v>51</v>
      </c>
      <c r="S16" s="169" t="s">
        <v>56</v>
      </c>
      <c r="T16" s="170">
        <f>VLOOKUP(R16&amp;S16,[5]Hoja1!$Q$4:$R$9,2,0)</f>
        <v>0.45</v>
      </c>
      <c r="U16" s="169" t="s">
        <v>58</v>
      </c>
      <c r="V16" s="169" t="s">
        <v>61</v>
      </c>
      <c r="W16" s="169" t="s">
        <v>65</v>
      </c>
      <c r="X16" s="170">
        <f>IF(Q16="Probabilidad",($J$15*T16),IF(Q16="Impacto"," "))</f>
        <v>0.27</v>
      </c>
      <c r="Y16" s="170" t="str">
        <f>IF(Z16&lt;=20%,'[5]Tabla probabilidad'!$B$5,IF(Z16&lt;=40%,'[5]Tabla probabilidad'!$B$6,IF(Z16&lt;=60%,'[5]Tabla probabilidad'!$B$7,IF(Z16&lt;=80%,'[5]Tabla probabilidad'!$B$8,IF(Z16&lt;=100%,'[5]Tabla probabilidad'!$B$9)))))</f>
        <v>Baja</v>
      </c>
      <c r="Z16" s="170">
        <f t="shared" ref="Z16:Z19" si="4">IF(R16="Preventivo",($J$15-($J$15*T16)),IF(R16="Detectivo",($J$15-($J$15*T16)),IF(R16="Correctivo",($J$15))))</f>
        <v>0.32999999999999996</v>
      </c>
      <c r="AA16" s="266"/>
      <c r="AB16" s="266"/>
      <c r="AC16" s="170" t="str">
        <f t="shared" si="1"/>
        <v>Leve</v>
      </c>
      <c r="AD16" s="170">
        <f t="shared" ref="AD16:AD19" si="5">IF(Q16="Probabilidad",(($M$15-0)),IF(Q16="Impacto",($M$15-($M$15*T16))))</f>
        <v>0.2</v>
      </c>
      <c r="AE16" s="266"/>
      <c r="AF16" s="266"/>
      <c r="AG16" s="269"/>
      <c r="AH16" s="264"/>
      <c r="AI16" s="264"/>
      <c r="AJ16" s="264"/>
      <c r="AK16" s="264"/>
      <c r="AL16" s="264"/>
      <c r="AM16" s="264"/>
      <c r="AN16" s="264"/>
    </row>
    <row r="17" spans="1:40" s="48" customFormat="1" ht="62.25" customHeight="1" x14ac:dyDescent="0.25">
      <c r="A17" s="264"/>
      <c r="B17" s="269"/>
      <c r="C17" s="264"/>
      <c r="D17" s="275"/>
      <c r="E17" s="269"/>
      <c r="F17" s="269"/>
      <c r="G17" s="264"/>
      <c r="H17" s="269"/>
      <c r="I17" s="271"/>
      <c r="J17" s="272"/>
      <c r="K17" s="264"/>
      <c r="L17" s="273"/>
      <c r="M17" s="273"/>
      <c r="N17" s="264"/>
      <c r="O17" s="169"/>
      <c r="P17" s="125"/>
      <c r="Q17" s="169"/>
      <c r="R17" s="169"/>
      <c r="S17" s="169"/>
      <c r="T17" s="170"/>
      <c r="U17" s="169"/>
      <c r="V17" s="169"/>
      <c r="W17" s="169"/>
      <c r="X17" s="170" t="b">
        <f t="shared" ref="X17:X19" si="6">IF(Q17="Probabilidad",($J$15*T17),IF(Q17="Impacto"," "))</f>
        <v>0</v>
      </c>
      <c r="Y17" s="170" t="b">
        <f>IF(Z17&lt;=20%,'[5]Tabla probabilidad'!$B$5,IF(Z17&lt;=40%,'[5]Tabla probabilidad'!$B$6,IF(Z17&lt;=60%,'[5]Tabla probabilidad'!$B$7,IF(Z17&lt;=80%,'[5]Tabla probabilidad'!$B$8,IF(Z17&lt;=100%,'[5]Tabla probabilidad'!$B$9)))))</f>
        <v>0</v>
      </c>
      <c r="Z17" s="170" t="b">
        <f t="shared" si="4"/>
        <v>0</v>
      </c>
      <c r="AA17" s="266"/>
      <c r="AB17" s="266"/>
      <c r="AC17" s="170" t="b">
        <f t="shared" si="1"/>
        <v>0</v>
      </c>
      <c r="AD17" s="170" t="b">
        <f t="shared" si="5"/>
        <v>0</v>
      </c>
      <c r="AE17" s="266"/>
      <c r="AF17" s="266"/>
      <c r="AG17" s="269"/>
      <c r="AH17" s="264"/>
      <c r="AI17" s="264"/>
      <c r="AJ17" s="264"/>
      <c r="AK17" s="264"/>
      <c r="AL17" s="264"/>
      <c r="AM17" s="264"/>
      <c r="AN17" s="264"/>
    </row>
    <row r="18" spans="1:40" s="48" customFormat="1" ht="51" customHeight="1" x14ac:dyDescent="0.25">
      <c r="A18" s="264"/>
      <c r="B18" s="269"/>
      <c r="C18" s="264"/>
      <c r="D18" s="275"/>
      <c r="E18" s="269"/>
      <c r="F18" s="269"/>
      <c r="G18" s="264"/>
      <c r="H18" s="269"/>
      <c r="I18" s="271"/>
      <c r="J18" s="272"/>
      <c r="K18" s="264"/>
      <c r="L18" s="273"/>
      <c r="M18" s="273"/>
      <c r="N18" s="264"/>
      <c r="O18" s="169"/>
      <c r="P18" s="126"/>
      <c r="Q18" s="169"/>
      <c r="R18" s="169"/>
      <c r="S18" s="169"/>
      <c r="T18" s="170"/>
      <c r="U18" s="169"/>
      <c r="V18" s="169"/>
      <c r="W18" s="169"/>
      <c r="X18" s="170" t="b">
        <f t="shared" si="6"/>
        <v>0</v>
      </c>
      <c r="Y18" s="170" t="b">
        <f>IF(Z18&lt;=20%,'[5]Tabla probabilidad'!$B$5,IF(Z18&lt;=40%,'[5]Tabla probabilidad'!$B$6,IF(Z18&lt;=60%,'[5]Tabla probabilidad'!$B$7,IF(Z18&lt;=80%,'[5]Tabla probabilidad'!$B$8,IF(Z18&lt;=100%,'[5]Tabla probabilidad'!$B$9)))))</f>
        <v>0</v>
      </c>
      <c r="Z18" s="170" t="b">
        <f t="shared" si="4"/>
        <v>0</v>
      </c>
      <c r="AA18" s="266"/>
      <c r="AB18" s="266"/>
      <c r="AC18" s="170" t="b">
        <f t="shared" si="1"/>
        <v>0</v>
      </c>
      <c r="AD18" s="170" t="b">
        <f t="shared" si="5"/>
        <v>0</v>
      </c>
      <c r="AE18" s="266"/>
      <c r="AF18" s="266"/>
      <c r="AG18" s="269"/>
      <c r="AH18" s="264"/>
      <c r="AI18" s="264"/>
      <c r="AJ18" s="264"/>
      <c r="AK18" s="264"/>
      <c r="AL18" s="264"/>
      <c r="AM18" s="264"/>
      <c r="AN18" s="264"/>
    </row>
    <row r="19" spans="1:40" s="48" customFormat="1" ht="147" customHeight="1" x14ac:dyDescent="0.25">
      <c r="A19" s="264"/>
      <c r="B19" s="270"/>
      <c r="C19" s="264"/>
      <c r="D19" s="276"/>
      <c r="E19" s="270"/>
      <c r="F19" s="270"/>
      <c r="G19" s="264"/>
      <c r="H19" s="270"/>
      <c r="I19" s="271"/>
      <c r="J19" s="272"/>
      <c r="K19" s="264"/>
      <c r="L19" s="273"/>
      <c r="M19" s="273"/>
      <c r="N19" s="264"/>
      <c r="O19" s="169"/>
      <c r="P19" s="127"/>
      <c r="Q19" s="169"/>
      <c r="R19" s="169"/>
      <c r="S19" s="169"/>
      <c r="T19" s="170"/>
      <c r="U19" s="169"/>
      <c r="V19" s="169"/>
      <c r="W19" s="169"/>
      <c r="X19" s="170" t="b">
        <f t="shared" si="6"/>
        <v>0</v>
      </c>
      <c r="Y19" s="170" t="b">
        <f>IF(Z19&lt;=20%,'[5]Tabla probabilidad'!$B$5,IF(Z19&lt;=40%,'[5]Tabla probabilidad'!$B$6,IF(Z19&lt;=60%,'[5]Tabla probabilidad'!$B$7,IF(Z19&lt;=80%,'[5]Tabla probabilidad'!$B$8,IF(Z19&lt;=100%,'[5]Tabla probabilidad'!$B$9)))))</f>
        <v>0</v>
      </c>
      <c r="Z19" s="170" t="b">
        <f t="shared" si="4"/>
        <v>0</v>
      </c>
      <c r="AA19" s="267"/>
      <c r="AB19" s="267"/>
      <c r="AC19" s="170" t="b">
        <f t="shared" si="1"/>
        <v>0</v>
      </c>
      <c r="AD19" s="170" t="b">
        <f t="shared" si="5"/>
        <v>0</v>
      </c>
      <c r="AE19" s="267"/>
      <c r="AF19" s="267"/>
      <c r="AG19" s="270"/>
      <c r="AH19" s="264"/>
      <c r="AI19" s="264"/>
      <c r="AJ19" s="264"/>
      <c r="AK19" s="264"/>
      <c r="AL19" s="264"/>
      <c r="AM19" s="264"/>
      <c r="AN19" s="264"/>
    </row>
    <row r="20" spans="1:40" ht="54.75" customHeight="1" x14ac:dyDescent="0.25">
      <c r="A20" s="248">
        <v>3</v>
      </c>
      <c r="B20" s="250" t="s">
        <v>400</v>
      </c>
      <c r="C20" s="248" t="s">
        <v>232</v>
      </c>
      <c r="D20" s="260" t="s">
        <v>401</v>
      </c>
      <c r="E20" s="248" t="s">
        <v>454</v>
      </c>
      <c r="F20" s="248" t="s">
        <v>455</v>
      </c>
      <c r="G20" s="248" t="s">
        <v>44</v>
      </c>
      <c r="H20" s="248">
        <v>0</v>
      </c>
      <c r="I20" s="255" t="str">
        <f>IF(H20&lt;=2,'[5]Tabla probabilidad'!$B$5,IF(H20&lt;=24,'[5]Tabla probabilidad'!$B$6,IF(H20&lt;=500,'[5]Tabla probabilidad'!$B$7,IF(H20&lt;=5000,'[5]Tabla probabilidad'!$B$8,IF(H20&gt;5000,'[5]Tabla probabilidad'!$B$9)))))</f>
        <v>Muy Baja</v>
      </c>
      <c r="J20" s="256">
        <f>IF(H20&lt;=2,'[5]Tabla probabilidad'!$D$5,IF(H20&lt;=24,'[5]Tabla probabilidad'!$D$6,IF(H20&lt;=500,'[5]Tabla probabilidad'!$D$7,IF(H20&lt;=5000,'[5]Tabla probabilidad'!$D$8,IF(H20&gt;5000,'[5]Tabla probabilidad'!$D$9)))))</f>
        <v>0.2</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VLOOKUP((I20&amp;L20),[5]Hoja1!$B$4:$C$28,2,0)</f>
        <v>Bajo</v>
      </c>
      <c r="O20" s="163">
        <v>1</v>
      </c>
      <c r="P20" s="128" t="s">
        <v>402</v>
      </c>
      <c r="Q20" s="163" t="str">
        <f t="shared" si="0"/>
        <v>Probabilidad</v>
      </c>
      <c r="R20" s="163" t="s">
        <v>51</v>
      </c>
      <c r="S20" s="163" t="s">
        <v>56</v>
      </c>
      <c r="T20" s="167">
        <f>VLOOKUP(R20&amp;S20,[5]Hoja1!$Q$4:$R$9,2,0)</f>
        <v>0.45</v>
      </c>
      <c r="U20" s="163" t="s">
        <v>58</v>
      </c>
      <c r="V20" s="163" t="s">
        <v>61</v>
      </c>
      <c r="W20" s="163" t="s">
        <v>64</v>
      </c>
      <c r="X20" s="167">
        <f>IF(Q20="Probabilidad",($J$20*T20),IF(Q20="Impacto"," "))</f>
        <v>9.0000000000000011E-2</v>
      </c>
      <c r="Y20" s="167" t="str">
        <f>IF(Z20&lt;=20%,'[5]Tabla probabilidad'!$B$5,IF(Z20&lt;=40%,'[5]Tabla probabilidad'!$B$6,IF(Z20&lt;=60%,'[5]Tabla probabilidad'!$B$7,IF(Z20&lt;=80%,'[5]Tabla probabilidad'!$B$8,IF(Z20&lt;=100%,'[5]Tabla probabilidad'!$B$9)))))</f>
        <v>Muy Baja</v>
      </c>
      <c r="Z20" s="167">
        <f>IF(R20="Preventivo",($J$20-($J$20*T20)),IF(R20="Detectivo",($J$20-($J$20*T20)),IF(R20="Correctivo",($J$20))))</f>
        <v>0.11</v>
      </c>
      <c r="AA20" s="257" t="str">
        <f>IF(AB20&lt;=20%,'[5]Tabla probabilidad'!$B$5,IF(AB20&lt;=40%,'[5]Tabla probabilidad'!$B$6,IF(AB20&lt;=60%,'[5]Tabla probabilidad'!$B$7,IF(AB20&lt;=80%,'[5]Tabla probabilidad'!$B$8,IF(AB20&lt;=100%,'[5]Tabla probabilidad'!$B$9)))))</f>
        <v>Muy Baja</v>
      </c>
      <c r="AB20" s="257">
        <f>AVERAGE(Z20:Z24)</f>
        <v>0.10500000000000001</v>
      </c>
      <c r="AC20" s="167" t="str">
        <f t="shared" si="1"/>
        <v>Leve</v>
      </c>
      <c r="AD20" s="167">
        <f>IF(Q20="Probabilidad",(($M$20-0)),IF(Q20="Impacto",($M$20-($M$20*T20))))</f>
        <v>0.2</v>
      </c>
      <c r="AE20" s="257" t="str">
        <f>IF(AF20&lt;=20%,"Leve",IF(AF20&lt;=40%,"Menor",IF(AF20&lt;=60%,"Moderado",IF(AF20&lt;=80%,"Mayor",IF(AF20&lt;=100%,"Catastrófico")))))</f>
        <v>Leve</v>
      </c>
      <c r="AF20" s="257">
        <f>AVERAGE(AD20:AD24)</f>
        <v>0.2</v>
      </c>
      <c r="AG20" s="250" t="str">
        <f>VLOOKUP(AA20&amp;AE20,[5]Hoja1!$B$4:$C$28,2,0)</f>
        <v>Bajo</v>
      </c>
      <c r="AH20" s="248" t="s">
        <v>206</v>
      </c>
      <c r="AI20" s="248"/>
      <c r="AJ20" s="248"/>
      <c r="AK20" s="248"/>
      <c r="AL20" s="248"/>
      <c r="AM20" s="248"/>
      <c r="AN20" s="248"/>
    </row>
    <row r="21" spans="1:40" ht="60.75" customHeight="1" x14ac:dyDescent="0.25">
      <c r="A21" s="248"/>
      <c r="B21" s="251"/>
      <c r="C21" s="248"/>
      <c r="D21" s="261"/>
      <c r="E21" s="248"/>
      <c r="F21" s="248"/>
      <c r="G21" s="248"/>
      <c r="H21" s="248"/>
      <c r="I21" s="255"/>
      <c r="J21" s="256"/>
      <c r="K21" s="248"/>
      <c r="L21" s="249"/>
      <c r="M21" s="249"/>
      <c r="N21" s="248"/>
      <c r="O21" s="163">
        <v>2</v>
      </c>
      <c r="P21" s="116" t="s">
        <v>403</v>
      </c>
      <c r="Q21" s="163" t="str">
        <f>IF(R21="Preventivo","Probabilidad",IF(R21="Detectivo","Probabilidad", IF(R21="Correctivo","Impacto")))</f>
        <v>Probabilidad</v>
      </c>
      <c r="R21" s="163" t="s">
        <v>51</v>
      </c>
      <c r="S21" s="163" t="s">
        <v>55</v>
      </c>
      <c r="T21" s="167">
        <f>VLOOKUP(R21&amp;S21,[5]Hoja1!$Q$4:$R$9,2,0)</f>
        <v>0.5</v>
      </c>
      <c r="U21" s="163" t="s">
        <v>59</v>
      </c>
      <c r="V21" s="163" t="s">
        <v>61</v>
      </c>
      <c r="W21" s="163" t="s">
        <v>65</v>
      </c>
      <c r="X21" s="167">
        <f>IF(Q21="Probabilidad",($J$20*T21),IF(Q21="Impacto"," "))</f>
        <v>0.1</v>
      </c>
      <c r="Y21" s="167" t="str">
        <f>IF(Z21&lt;=20%,'[5]Tabla probabilidad'!$B$5,IF(Z21&lt;=40%,'[5]Tabla probabilidad'!$B$6,IF(Z21&lt;=60%,'[5]Tabla probabilidad'!$B$7,IF(Z21&lt;=80%,'[5]Tabla probabilidad'!$B$8,IF(Z21&lt;=100%,'[5]Tabla probabilidad'!$B$9)))))</f>
        <v>Muy Baja</v>
      </c>
      <c r="Z21" s="167">
        <f>IF(R21="Preventivo",($J$20-($J$20*T21)),IF(R21="Detectivo",($J$20-($J$20*T21)),IF(R21="Correctivo",($J$20))))</f>
        <v>0.1</v>
      </c>
      <c r="AA21" s="258"/>
      <c r="AB21" s="258"/>
      <c r="AC21" s="167" t="str">
        <f t="shared" si="1"/>
        <v>Leve</v>
      </c>
      <c r="AD21" s="167">
        <f>IF(Q21="Probabilidad",(($M$20-0)),IF(Q21="Impacto",($M$20-($M$20*T21))))</f>
        <v>0.2</v>
      </c>
      <c r="AE21" s="258"/>
      <c r="AF21" s="258"/>
      <c r="AG21" s="251"/>
      <c r="AH21" s="248"/>
      <c r="AI21" s="248"/>
      <c r="AJ21" s="248"/>
      <c r="AK21" s="248"/>
      <c r="AL21" s="248"/>
      <c r="AM21" s="248"/>
      <c r="AN21" s="248"/>
    </row>
    <row r="22" spans="1:40" ht="69" customHeight="1" x14ac:dyDescent="0.25">
      <c r="A22" s="248"/>
      <c r="B22" s="251"/>
      <c r="C22" s="248"/>
      <c r="D22" s="261"/>
      <c r="E22" s="248"/>
      <c r="F22" s="248"/>
      <c r="G22" s="248"/>
      <c r="H22" s="248"/>
      <c r="I22" s="255"/>
      <c r="J22" s="256"/>
      <c r="K22" s="248"/>
      <c r="L22" s="249"/>
      <c r="M22" s="249"/>
      <c r="N22" s="248"/>
      <c r="O22" s="163"/>
      <c r="P22" s="116"/>
      <c r="Q22" s="163"/>
      <c r="R22" s="163"/>
      <c r="S22" s="163"/>
      <c r="T22" s="167"/>
      <c r="U22" s="163"/>
      <c r="V22" s="163"/>
      <c r="W22" s="163"/>
      <c r="X22" s="167" t="b">
        <f>IF(Q22="Probabilidad",($J$20*T22),IF(Q22="Impacto"," "))</f>
        <v>0</v>
      </c>
      <c r="Y22" s="167" t="b">
        <f>IF(Z22&lt;=20%,'[5]Tabla probabilidad'!$B$5,IF(Z22&lt;=40%,'[5]Tabla probabilidad'!$B$6,IF(Z22&lt;=60%,'[5]Tabla probabilidad'!$B$7,IF(Z22&lt;=80%,'[5]Tabla probabilidad'!$B$8,IF(Z22&lt;=100%,'[5]Tabla probabilidad'!$B$9)))))</f>
        <v>0</v>
      </c>
      <c r="Z22" s="167" t="b">
        <f>IF(R22="Preventivo",($J$20-($J$20*T22)),IF(R22="Detectivo",($J$20-($J$20*T22)),IF(R22="Correctivo",($J$20))))</f>
        <v>0</v>
      </c>
      <c r="AA22" s="258"/>
      <c r="AB22" s="258"/>
      <c r="AC22" s="167" t="b">
        <f t="shared" si="1"/>
        <v>0</v>
      </c>
      <c r="AD22" s="167" t="b">
        <f>IF(Q22="Probabilidad",(($M$20-0)),IF(Q22="Impacto",($M$20-($M$20*T22))))</f>
        <v>0</v>
      </c>
      <c r="AE22" s="258"/>
      <c r="AF22" s="258"/>
      <c r="AG22" s="251"/>
      <c r="AH22" s="248"/>
      <c r="AI22" s="248"/>
      <c r="AJ22" s="248"/>
      <c r="AK22" s="248"/>
      <c r="AL22" s="248"/>
      <c r="AM22" s="248"/>
      <c r="AN22" s="248"/>
    </row>
    <row r="23" spans="1:40" ht="75.75" customHeight="1" x14ac:dyDescent="0.25">
      <c r="A23" s="248"/>
      <c r="B23" s="251"/>
      <c r="C23" s="248"/>
      <c r="D23" s="261"/>
      <c r="E23" s="248"/>
      <c r="F23" s="248"/>
      <c r="G23" s="248"/>
      <c r="H23" s="248"/>
      <c r="I23" s="255"/>
      <c r="J23" s="256"/>
      <c r="K23" s="248"/>
      <c r="L23" s="249"/>
      <c r="M23" s="249"/>
      <c r="N23" s="248"/>
      <c r="O23" s="163"/>
      <c r="P23" s="116"/>
      <c r="Q23" s="163"/>
      <c r="R23" s="163"/>
      <c r="S23" s="163"/>
      <c r="T23" s="167"/>
      <c r="U23" s="163"/>
      <c r="V23" s="163"/>
      <c r="W23" s="163"/>
      <c r="X23" s="167" t="b">
        <f t="shared" ref="X23:X24" si="7">IF(Q23="Probabilidad",($J$20*T23),IF(Q23="Impacto"," "))</f>
        <v>0</v>
      </c>
      <c r="Y23" s="167" t="b">
        <f>IF(Z23&lt;=20%,'[5]Tabla probabilidad'!$B$5,IF(Z23&lt;=40%,'[5]Tabla probabilidad'!$B$6,IF(Z23&lt;=60%,'[5]Tabla probabilidad'!$B$7,IF(Z23&lt;=80%,'[5]Tabla probabilidad'!$B$8,IF(Z23&lt;=100%,'[5]Tabla probabilidad'!$B$9)))))</f>
        <v>0</v>
      </c>
      <c r="Z23" s="167" t="b">
        <f t="shared" ref="Z23:Z24" si="8">IF(R23="Preventivo",($J$20-($J$20*T23)),IF(R23="Detectivo",($J$20-($J$20*T23)),IF(R23="Correctivo",($J$20))))</f>
        <v>0</v>
      </c>
      <c r="AA23" s="258"/>
      <c r="AB23" s="258"/>
      <c r="AC23" s="167" t="b">
        <f t="shared" si="1"/>
        <v>0</v>
      </c>
      <c r="AD23" s="167" t="b">
        <f t="shared" ref="AD23:AD24" si="9">IF(Q23="Probabilidad",(($M$20-0)),IF(Q23="Impacto",($M$20-($M$20*T23))))</f>
        <v>0</v>
      </c>
      <c r="AE23" s="258"/>
      <c r="AF23" s="258"/>
      <c r="AG23" s="251"/>
      <c r="AH23" s="248"/>
      <c r="AI23" s="248"/>
      <c r="AJ23" s="248"/>
      <c r="AK23" s="248"/>
      <c r="AL23" s="248"/>
      <c r="AM23" s="248"/>
      <c r="AN23" s="248"/>
    </row>
    <row r="24" spans="1:40" ht="139.5" customHeight="1" thickBot="1" x14ac:dyDescent="0.3">
      <c r="A24" s="248"/>
      <c r="B24" s="252"/>
      <c r="C24" s="248"/>
      <c r="D24" s="262"/>
      <c r="E24" s="248"/>
      <c r="F24" s="248"/>
      <c r="G24" s="248"/>
      <c r="H24" s="248"/>
      <c r="I24" s="255"/>
      <c r="J24" s="256"/>
      <c r="K24" s="248"/>
      <c r="L24" s="249"/>
      <c r="M24" s="249"/>
      <c r="N24" s="248"/>
      <c r="O24" s="163"/>
      <c r="P24" s="128"/>
      <c r="Q24" s="163"/>
      <c r="R24" s="163"/>
      <c r="S24" s="163"/>
      <c r="T24" s="167"/>
      <c r="U24" s="163"/>
      <c r="V24" s="163"/>
      <c r="W24" s="163"/>
      <c r="X24" s="167" t="b">
        <f t="shared" si="7"/>
        <v>0</v>
      </c>
      <c r="Y24" s="167" t="b">
        <f>IF(Z24&lt;=20%,'[5]Tabla probabilidad'!$B$5,IF(Z24&lt;=40%,'[5]Tabla probabilidad'!$B$6,IF(Z24&lt;=60%,'[5]Tabla probabilidad'!$B$7,IF(Z24&lt;=80%,'[5]Tabla probabilidad'!$B$8,IF(Z24&lt;=100%,'[5]Tabla probabilidad'!$B$9)))))</f>
        <v>0</v>
      </c>
      <c r="Z24" s="167" t="b">
        <f t="shared" si="8"/>
        <v>0</v>
      </c>
      <c r="AA24" s="259"/>
      <c r="AB24" s="259"/>
      <c r="AC24" s="167" t="b">
        <f t="shared" si="1"/>
        <v>0</v>
      </c>
      <c r="AD24" s="167" t="b">
        <f t="shared" si="9"/>
        <v>0</v>
      </c>
      <c r="AE24" s="259"/>
      <c r="AF24" s="259"/>
      <c r="AG24" s="252"/>
      <c r="AH24" s="248"/>
      <c r="AI24" s="248"/>
      <c r="AJ24" s="248"/>
      <c r="AK24" s="248"/>
      <c r="AL24" s="248"/>
      <c r="AM24" s="248"/>
      <c r="AN24" s="248"/>
    </row>
    <row r="25" spans="1:40" ht="50.1" customHeight="1" x14ac:dyDescent="0.25">
      <c r="A25" s="250">
        <v>4</v>
      </c>
      <c r="B25" s="250" t="s">
        <v>404</v>
      </c>
      <c r="C25" s="248" t="s">
        <v>232</v>
      </c>
      <c r="D25" s="254" t="s">
        <v>405</v>
      </c>
      <c r="E25" s="250" t="s">
        <v>456</v>
      </c>
      <c r="F25" s="250" t="s">
        <v>457</v>
      </c>
      <c r="G25" s="248" t="s">
        <v>44</v>
      </c>
      <c r="H25" s="248">
        <v>3</v>
      </c>
      <c r="I25" s="255" t="str">
        <f>IF(H25&lt;=2,'[5]Tabla probabilidad'!$B$5,IF(H25&lt;=24,'[5]Tabla probabilidad'!$B$6,IF(H25&lt;=500,'[5]Tabla probabilidad'!$B$7,IF(H25&lt;=5000,'[5]Tabla probabilidad'!$B$8,IF(H25&gt;5000,'[5]Tabla probabilidad'!$B$9)))))</f>
        <v>Baja</v>
      </c>
      <c r="J25" s="256">
        <f>IF(H25&lt;=2,'[5]Tabla probabilidad'!$D$5,IF(H25&lt;=24,'[5]Tabla probabilidad'!$D$6,IF(H25&lt;=500,'[5]Tabla probabilidad'!$D$7,IF(H25&lt;=5000,'[5]Tabla probabilidad'!$D$8,IF(H25&gt;5000,'[5]Tabla probabilidad'!$D$9)))))</f>
        <v>0.4</v>
      </c>
      <c r="K25" s="248" t="s">
        <v>227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VLOOKUP((I25&amp;L25),[5]Hoja1!$B$4:$C$28,2,0)</f>
        <v>Bajo</v>
      </c>
      <c r="O25" s="163">
        <v>1</v>
      </c>
      <c r="P25" s="129" t="s">
        <v>406</v>
      </c>
      <c r="Q25" s="163" t="str">
        <f t="shared" si="0"/>
        <v>Probabilidad</v>
      </c>
      <c r="R25" s="163" t="s">
        <v>51</v>
      </c>
      <c r="S25" s="163" t="s">
        <v>56</v>
      </c>
      <c r="T25" s="167">
        <f>VLOOKUP(R25&amp;S25,[5]Hoja1!$Q$4:$R$9,2,0)</f>
        <v>0.45</v>
      </c>
      <c r="U25" s="163" t="s">
        <v>58</v>
      </c>
      <c r="V25" s="163" t="s">
        <v>61</v>
      </c>
      <c r="W25" s="163" t="s">
        <v>64</v>
      </c>
      <c r="X25" s="167">
        <f>IF(Q25="Probabilidad",($J$25*T25),IF(Q25="Impacto"," "))</f>
        <v>0.18000000000000002</v>
      </c>
      <c r="Y25" s="167" t="str">
        <f>IF(Z25&lt;=20%,'[5]Tabla probabilidad'!$B$5,IF(Z25&lt;=40%,'[5]Tabla probabilidad'!$B$6,IF(Z25&lt;=60%,'[5]Tabla probabilidad'!$B$7,IF(Z25&lt;=80%,'[5]Tabla probabilidad'!$B$8,IF(Z25&lt;=100%,'[5]Tabla probabilidad'!$B$9)))))</f>
        <v>Baja</v>
      </c>
      <c r="Z25" s="167">
        <f>IF(R25="Preventivo",($J$25-($J$25*T25)),IF(R25="Detectivo",($J$25-($J$25*T25)),IF(R25="Correctivo",($J$25))))</f>
        <v>0.22</v>
      </c>
      <c r="AA25" s="257" t="str">
        <f>IF(AB25&lt;=20%,'[5]Tabla probabilidad'!$B$5,IF(AB25&lt;=40%,'[5]Tabla probabilidad'!$B$6,IF(AB25&lt;=60%,'[5]Tabla probabilidad'!$B$7,IF(AB25&lt;=80%,'[5]Tabla probabilidad'!$B$8,IF(AB25&lt;=100%,'[5]Tabla probabilidad'!$B$9)))))</f>
        <v>Baja</v>
      </c>
      <c r="AB25" s="257">
        <f>AVERAGE(Z25:Z29)</f>
        <v>0.22</v>
      </c>
      <c r="AC25" s="167" t="str">
        <f t="shared" si="1"/>
        <v>Leve</v>
      </c>
      <c r="AD25" s="167">
        <f>IF(Q25="Probabilidad",(($M$25-0)),IF(Q25="Impacto",($M$25-($M$25*T25))))</f>
        <v>0.2</v>
      </c>
      <c r="AE25" s="257" t="str">
        <f>IF(AF25&lt;=20%,"Leve",IF(AF25&lt;=40%,"Menor",IF(AF25&lt;=60%,"Moderado",IF(AF25&lt;=80%,"Mayor",IF(AF25&lt;=100%,"Catastrófico")))))</f>
        <v>Leve</v>
      </c>
      <c r="AF25" s="257">
        <f>AVERAGE(AD25:AD29)</f>
        <v>0.2</v>
      </c>
      <c r="AG25" s="250" t="str">
        <f>VLOOKUP(AA25&amp;AE25,[5]Hoja1!$B$4:$C$28,2,0)</f>
        <v>Bajo</v>
      </c>
      <c r="AH25" s="248" t="s">
        <v>206</v>
      </c>
      <c r="AI25" s="248"/>
      <c r="AJ25" s="248"/>
      <c r="AK25" s="248"/>
      <c r="AL25" s="248"/>
      <c r="AM25" s="248"/>
      <c r="AN25" s="248"/>
    </row>
    <row r="26" spans="1:40" ht="62.25" customHeight="1" x14ac:dyDescent="0.25">
      <c r="A26" s="251"/>
      <c r="B26" s="251"/>
      <c r="C26" s="248"/>
      <c r="D26" s="254"/>
      <c r="E26" s="251"/>
      <c r="F26" s="251"/>
      <c r="G26" s="248"/>
      <c r="H26" s="248"/>
      <c r="I26" s="255"/>
      <c r="J26" s="256"/>
      <c r="K26" s="248"/>
      <c r="L26" s="249"/>
      <c r="M26" s="249"/>
      <c r="N26" s="248"/>
      <c r="O26" s="163">
        <v>2</v>
      </c>
      <c r="P26" s="116" t="s">
        <v>407</v>
      </c>
      <c r="Q26" s="163" t="str">
        <f t="shared" si="0"/>
        <v>Probabilidad</v>
      </c>
      <c r="R26" s="163" t="s">
        <v>51</v>
      </c>
      <c r="S26" s="163" t="s">
        <v>56</v>
      </c>
      <c r="T26" s="167">
        <f>VLOOKUP(R26&amp;S26,[5]Hoja1!$Q$4:$R$9,2,0)</f>
        <v>0.45</v>
      </c>
      <c r="U26" s="163" t="s">
        <v>58</v>
      </c>
      <c r="V26" s="163" t="s">
        <v>61</v>
      </c>
      <c r="W26" s="163" t="s">
        <v>64</v>
      </c>
      <c r="X26" s="167">
        <f t="shared" ref="X26:X29" si="10">IF(Q26="Probabilidad",($J$25*T26),IF(Q26="Impacto"," "))</f>
        <v>0.18000000000000002</v>
      </c>
      <c r="Y26" s="167" t="str">
        <f>IF(Z26&lt;=20%,'[5]Tabla probabilidad'!$B$5,IF(Z26&lt;=40%,'[5]Tabla probabilidad'!$B$6,IF(Z26&lt;=60%,'[5]Tabla probabilidad'!$B$7,IF(Z26&lt;=80%,'[5]Tabla probabilidad'!$B$8,IF(Z26&lt;=100%,'[5]Tabla probabilidad'!$B$9)))))</f>
        <v>Baja</v>
      </c>
      <c r="Z26" s="167">
        <f t="shared" ref="Z26:Z29" si="11">IF(R26="Preventivo",($J$25-($J$25*T26)),IF(R26="Detectivo",($J$25-($J$25*T26)),IF(R26="Correctivo",($J$25))))</f>
        <v>0.22</v>
      </c>
      <c r="AA26" s="258"/>
      <c r="AB26" s="258"/>
      <c r="AC26" s="167" t="str">
        <f t="shared" si="1"/>
        <v>Leve</v>
      </c>
      <c r="AD26" s="167">
        <f t="shared" ref="AD26:AD29" si="12">IF(Q26="Probabilidad",(($M$25-0)),IF(Q26="Impacto",($M$25-($M$25*T26))))</f>
        <v>0.2</v>
      </c>
      <c r="AE26" s="258"/>
      <c r="AF26" s="258"/>
      <c r="AG26" s="251"/>
      <c r="AH26" s="248"/>
      <c r="AI26" s="248"/>
      <c r="AJ26" s="248"/>
      <c r="AK26" s="248"/>
      <c r="AL26" s="248"/>
      <c r="AM26" s="248"/>
      <c r="AN26" s="248"/>
    </row>
    <row r="27" spans="1:40" ht="61.5" customHeight="1" x14ac:dyDescent="0.25">
      <c r="A27" s="251"/>
      <c r="B27" s="251"/>
      <c r="C27" s="248"/>
      <c r="D27" s="254"/>
      <c r="E27" s="251"/>
      <c r="F27" s="251"/>
      <c r="G27" s="248"/>
      <c r="H27" s="248"/>
      <c r="I27" s="255"/>
      <c r="J27" s="256"/>
      <c r="K27" s="248"/>
      <c r="L27" s="249"/>
      <c r="M27" s="249"/>
      <c r="N27" s="248"/>
      <c r="O27" s="163"/>
      <c r="P27" s="116"/>
      <c r="Q27" s="163"/>
      <c r="R27" s="163"/>
      <c r="S27" s="163"/>
      <c r="T27" s="167"/>
      <c r="U27" s="163"/>
      <c r="V27" s="163"/>
      <c r="W27" s="163"/>
      <c r="X27" s="167" t="b">
        <f t="shared" si="10"/>
        <v>0</v>
      </c>
      <c r="Y27" s="167" t="b">
        <f>IF(Z27&lt;=20%,'[5]Tabla probabilidad'!$B$5,IF(Z27&lt;=40%,'[5]Tabla probabilidad'!$B$6,IF(Z27&lt;=60%,'[5]Tabla probabilidad'!$B$7,IF(Z27&lt;=80%,'[5]Tabla probabilidad'!$B$8,IF(Z27&lt;=100%,'[5]Tabla probabilidad'!$B$9)))))</f>
        <v>0</v>
      </c>
      <c r="Z27" s="167" t="b">
        <f t="shared" si="11"/>
        <v>0</v>
      </c>
      <c r="AA27" s="258"/>
      <c r="AB27" s="258"/>
      <c r="AC27" s="167" t="b">
        <f t="shared" si="1"/>
        <v>0</v>
      </c>
      <c r="AD27" s="167" t="b">
        <f t="shared" si="12"/>
        <v>0</v>
      </c>
      <c r="AE27" s="258"/>
      <c r="AF27" s="258"/>
      <c r="AG27" s="251"/>
      <c r="AH27" s="248"/>
      <c r="AI27" s="248"/>
      <c r="AJ27" s="248"/>
      <c r="AK27" s="248"/>
      <c r="AL27" s="248"/>
      <c r="AM27" s="248"/>
      <c r="AN27" s="248"/>
    </row>
    <row r="28" spans="1:40" ht="73.5" customHeight="1" x14ac:dyDescent="0.25">
      <c r="A28" s="251"/>
      <c r="B28" s="251"/>
      <c r="C28" s="248"/>
      <c r="D28" s="254"/>
      <c r="E28" s="251"/>
      <c r="F28" s="251"/>
      <c r="G28" s="248"/>
      <c r="H28" s="248"/>
      <c r="I28" s="255"/>
      <c r="J28" s="256"/>
      <c r="K28" s="248"/>
      <c r="L28" s="249"/>
      <c r="M28" s="249"/>
      <c r="N28" s="248"/>
      <c r="O28" s="163"/>
      <c r="P28" s="116"/>
      <c r="Q28" s="163"/>
      <c r="R28" s="163"/>
      <c r="S28" s="163"/>
      <c r="T28" s="167"/>
      <c r="U28" s="163"/>
      <c r="V28" s="163"/>
      <c r="W28" s="163"/>
      <c r="X28" s="167" t="b">
        <f t="shared" si="10"/>
        <v>0</v>
      </c>
      <c r="Y28" s="167" t="b">
        <f>IF(Z28&lt;=20%,'[5]Tabla probabilidad'!$B$5,IF(Z28&lt;=40%,'[5]Tabla probabilidad'!$B$6,IF(Z28&lt;=60%,'[5]Tabla probabilidad'!$B$7,IF(Z28&lt;=80%,'[5]Tabla probabilidad'!$B$8,IF(Z28&lt;=100%,'[5]Tabla probabilidad'!$B$9)))))</f>
        <v>0</v>
      </c>
      <c r="Z28" s="167" t="b">
        <f t="shared" si="11"/>
        <v>0</v>
      </c>
      <c r="AA28" s="258"/>
      <c r="AB28" s="258"/>
      <c r="AC28" s="167" t="b">
        <f t="shared" si="1"/>
        <v>0</v>
      </c>
      <c r="AD28" s="167" t="b">
        <f t="shared" si="12"/>
        <v>0</v>
      </c>
      <c r="AE28" s="258"/>
      <c r="AF28" s="258"/>
      <c r="AG28" s="251"/>
      <c r="AH28" s="248"/>
      <c r="AI28" s="248"/>
      <c r="AJ28" s="248"/>
      <c r="AK28" s="248"/>
      <c r="AL28" s="248"/>
      <c r="AM28" s="248"/>
      <c r="AN28" s="248"/>
    </row>
    <row r="29" spans="1:40" ht="108" customHeight="1" thickBot="1" x14ac:dyDescent="0.3">
      <c r="A29" s="252"/>
      <c r="B29" s="252"/>
      <c r="C29" s="248"/>
      <c r="D29" s="254"/>
      <c r="E29" s="252"/>
      <c r="F29" s="252"/>
      <c r="G29" s="248"/>
      <c r="H29" s="248"/>
      <c r="I29" s="255"/>
      <c r="J29" s="256"/>
      <c r="K29" s="248"/>
      <c r="L29" s="249"/>
      <c r="M29" s="249"/>
      <c r="N29" s="248"/>
      <c r="O29" s="163"/>
      <c r="P29" s="116"/>
      <c r="Q29" s="163"/>
      <c r="R29" s="163"/>
      <c r="S29" s="163"/>
      <c r="T29" s="167"/>
      <c r="U29" s="163"/>
      <c r="V29" s="163"/>
      <c r="W29" s="163"/>
      <c r="X29" s="167" t="b">
        <f t="shared" si="10"/>
        <v>0</v>
      </c>
      <c r="Y29" s="167" t="b">
        <f>IF(Z29&lt;=20%,'[5]Tabla probabilidad'!$B$5,IF(Z29&lt;=40%,'[5]Tabla probabilidad'!$B$6,IF(Z29&lt;=60%,'[5]Tabla probabilidad'!$B$7,IF(Z29&lt;=80%,'[5]Tabla probabilidad'!$B$8,IF(Z29&lt;=100%,'[5]Tabla probabilidad'!$B$9)))))</f>
        <v>0</v>
      </c>
      <c r="Z29" s="167" t="b">
        <f t="shared" si="11"/>
        <v>0</v>
      </c>
      <c r="AA29" s="259"/>
      <c r="AB29" s="259"/>
      <c r="AC29" s="167" t="b">
        <f t="shared" si="1"/>
        <v>0</v>
      </c>
      <c r="AD29" s="167" t="b">
        <f t="shared" si="12"/>
        <v>0</v>
      </c>
      <c r="AE29" s="259"/>
      <c r="AF29" s="259"/>
      <c r="AG29" s="252"/>
      <c r="AH29" s="248"/>
      <c r="AI29" s="248"/>
      <c r="AJ29" s="248"/>
      <c r="AK29" s="248"/>
      <c r="AL29" s="248"/>
      <c r="AM29" s="248"/>
      <c r="AN29" s="248"/>
    </row>
    <row r="30" spans="1:40" ht="98.25" customHeight="1" x14ac:dyDescent="0.25">
      <c r="A30" s="250">
        <v>5</v>
      </c>
      <c r="B30" s="250" t="s">
        <v>408</v>
      </c>
      <c r="C30" s="248" t="s">
        <v>232</v>
      </c>
      <c r="D30" s="254" t="s">
        <v>409</v>
      </c>
      <c r="E30" s="250" t="s">
        <v>458</v>
      </c>
      <c r="F30" s="250" t="s">
        <v>459</v>
      </c>
      <c r="G30" s="248" t="s">
        <v>41</v>
      </c>
      <c r="H30" s="248">
        <v>299</v>
      </c>
      <c r="I30" s="255" t="str">
        <f>IF(H30&lt;=2,'[5]Tabla probabilidad'!$B$5,IF(H30&lt;=24,'[5]Tabla probabilidad'!$B$6,IF(H30&lt;=500,'[5]Tabla probabilidad'!$B$7,IF(H30&lt;=5000,'[5]Tabla probabilidad'!$B$8,IF(H30&gt;5000,'[5]Tabla probabilidad'!$B$9)))))</f>
        <v>Media</v>
      </c>
      <c r="J30" s="256">
        <f>IF(H30&lt;=2,'[5]Tabla probabilidad'!$D$5,IF(H30&lt;=24,'[5]Tabla probabilidad'!$D$6,IF(H30&lt;=500,'[5]Tabla probabilidad'!$D$7,IF(H30&lt;=5000,'[5]Tabla probabilidad'!$D$8,IF(H30&gt;5000,'[5]Tabla probabilidad'!$D$9)))))</f>
        <v>0.6</v>
      </c>
      <c r="K30" s="248" t="s">
        <v>227</v>
      </c>
      <c r="L30" s="2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2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248" t="str">
        <f>VLOOKUP((I30&amp;L30),[5]Hoja1!$B$4:$C$28,2,0)</f>
        <v>Moderado</v>
      </c>
      <c r="O30" s="163">
        <v>1</v>
      </c>
      <c r="P30" s="129" t="s">
        <v>410</v>
      </c>
      <c r="Q30" s="163" t="str">
        <f t="shared" ref="Q30:Q31" si="13">IF(R30="Preventivo","Probabilidad",IF(R30="Detectivo","Probabilidad", IF(R30="Correctivo","Impacto")))</f>
        <v>Probabilidad</v>
      </c>
      <c r="R30" s="163" t="s">
        <v>51</v>
      </c>
      <c r="S30" s="163" t="s">
        <v>56</v>
      </c>
      <c r="T30" s="167">
        <f>VLOOKUP(R30&amp;S30,[5]Hoja1!$Q$4:$R$9,2,0)</f>
        <v>0.45</v>
      </c>
      <c r="U30" s="163" t="s">
        <v>58</v>
      </c>
      <c r="V30" s="163" t="s">
        <v>61</v>
      </c>
      <c r="W30" s="163" t="s">
        <v>64</v>
      </c>
      <c r="X30" s="167">
        <f>IF(Q30="Probabilidad",($J$30*T30),IF(Q30="Impacto"," "))</f>
        <v>0.27</v>
      </c>
      <c r="Y30" s="167" t="str">
        <f>IF(Z30&lt;=20%,'[5]Tabla probabilidad'!$B$5,IF(Z30&lt;=40%,'[5]Tabla probabilidad'!$B$6,IF(Z30&lt;=60%,'[5]Tabla probabilidad'!$B$7,IF(Z30&lt;=80%,'[5]Tabla probabilidad'!$B$8,IF(Z30&lt;=100%,'[5]Tabla probabilidad'!$B$9)))))</f>
        <v>Baja</v>
      </c>
      <c r="Z30" s="167">
        <f>IF(R30="Preventivo",($J$30-($J$30*T30)),IF(R30="Detectivo",($J$30-($J$30*T30)),IF(R30="Correctivo",($J$30))))</f>
        <v>0.32999999999999996</v>
      </c>
      <c r="AA30" s="257" t="str">
        <f>IF(AB30&lt;=20%,'[5]Tabla probabilidad'!$B$5,IF(AB30&lt;=40%,'[5]Tabla probabilidad'!$B$6,IF(AB30&lt;=60%,'[5]Tabla probabilidad'!$B$7,IF(AB30&lt;=80%,'[5]Tabla probabilidad'!$B$8,IF(AB30&lt;=100%,'[5]Tabla probabilidad'!$B$9)))))</f>
        <v>Baja</v>
      </c>
      <c r="AB30" s="257">
        <f>AVERAGE(Z30:Z34)</f>
        <v>0.32399999999999995</v>
      </c>
      <c r="AC30" s="167" t="str">
        <f t="shared" si="1"/>
        <v>Leve</v>
      </c>
      <c r="AD30" s="167">
        <f>IF(Q30="Probabilidad",(($M$30-0)),IF(Q30="Impacto",($M$30-($M$30*T30))))</f>
        <v>0.2</v>
      </c>
      <c r="AE30" s="257" t="str">
        <f>IF(AF30&lt;=20%,"Leve",IF(AF30&lt;=40%,"Menor",IF(AF30&lt;=60%,"Moderado",IF(AF30&lt;=80%,"Mayor",IF(AF30&lt;=100%,"Catastrófico")))))</f>
        <v>Leve</v>
      </c>
      <c r="AF30" s="257">
        <f>AVERAGE(AD30:AD34)</f>
        <v>0.2</v>
      </c>
      <c r="AG30" s="250" t="str">
        <f>VLOOKUP(AA30&amp;AE30,[5]Hoja1!$B$4:$C$28,2,0)</f>
        <v>Bajo</v>
      </c>
      <c r="AH30" s="248" t="s">
        <v>206</v>
      </c>
      <c r="AI30" s="248"/>
      <c r="AJ30" s="248"/>
      <c r="AK30" s="248"/>
      <c r="AL30" s="248"/>
      <c r="AM30" s="248"/>
      <c r="AN30" s="248"/>
    </row>
    <row r="31" spans="1:40" ht="91.5" customHeight="1" x14ac:dyDescent="0.25">
      <c r="A31" s="251"/>
      <c r="B31" s="251"/>
      <c r="C31" s="248"/>
      <c r="D31" s="254"/>
      <c r="E31" s="251"/>
      <c r="F31" s="251"/>
      <c r="G31" s="248"/>
      <c r="H31" s="248"/>
      <c r="I31" s="255"/>
      <c r="J31" s="256"/>
      <c r="K31" s="248"/>
      <c r="L31" s="249"/>
      <c r="M31" s="249"/>
      <c r="N31" s="248"/>
      <c r="O31" s="163">
        <v>2</v>
      </c>
      <c r="P31" s="130" t="s">
        <v>411</v>
      </c>
      <c r="Q31" s="163" t="str">
        <f t="shared" si="13"/>
        <v>Probabilidad</v>
      </c>
      <c r="R31" s="163" t="s">
        <v>51</v>
      </c>
      <c r="S31" s="163" t="s">
        <v>56</v>
      </c>
      <c r="T31" s="167">
        <f>VLOOKUP(R31&amp;S31,[5]Hoja1!$Q$4:$R$9,2,0)</f>
        <v>0.45</v>
      </c>
      <c r="U31" s="163" t="s">
        <v>58</v>
      </c>
      <c r="V31" s="163" t="s">
        <v>61</v>
      </c>
      <c r="W31" s="163" t="s">
        <v>64</v>
      </c>
      <c r="X31" s="167">
        <f t="shared" ref="X31" si="14">IF(Q31="Probabilidad",($J$30*T31),IF(Q31="Impacto"," "))</f>
        <v>0.27</v>
      </c>
      <c r="Y31" s="167" t="str">
        <f>IF(Z31&lt;=20%,'[5]Tabla probabilidad'!$B$5,IF(Z31&lt;=40%,'[5]Tabla probabilidad'!$B$6,IF(Z31&lt;=60%,'[5]Tabla probabilidad'!$B$7,IF(Z31&lt;=80%,'[5]Tabla probabilidad'!$B$8,IF(Z31&lt;=100%,'[5]Tabla probabilidad'!$B$9)))))</f>
        <v>Baja</v>
      </c>
      <c r="Z31" s="167">
        <f t="shared" ref="Z31" si="15">IF(R31="Preventivo",($J$30-($J$30*T31)),IF(R31="Detectivo",($J$30-($J$30*T31)),IF(R31="Correctivo",($J$30))))</f>
        <v>0.32999999999999996</v>
      </c>
      <c r="AA31" s="258"/>
      <c r="AB31" s="258"/>
      <c r="AC31" s="167" t="str">
        <f t="shared" si="1"/>
        <v>Leve</v>
      </c>
      <c r="AD31" s="167">
        <f t="shared" ref="AD31" si="16">IF(Q31="Probabilidad",(($M$30-0)),IF(Q31="Impacto",($M$30-($M$30*T31))))</f>
        <v>0.2</v>
      </c>
      <c r="AE31" s="258"/>
      <c r="AF31" s="258"/>
      <c r="AG31" s="251"/>
      <c r="AH31" s="248"/>
      <c r="AI31" s="248"/>
      <c r="AJ31" s="248"/>
      <c r="AK31" s="248"/>
      <c r="AL31" s="248"/>
      <c r="AM31" s="248"/>
      <c r="AN31" s="248"/>
    </row>
    <row r="32" spans="1:40" ht="78" customHeight="1" x14ac:dyDescent="0.25">
      <c r="A32" s="251"/>
      <c r="B32" s="251"/>
      <c r="C32" s="248"/>
      <c r="D32" s="254"/>
      <c r="E32" s="251"/>
      <c r="F32" s="251"/>
      <c r="G32" s="248"/>
      <c r="H32" s="248"/>
      <c r="I32" s="255"/>
      <c r="J32" s="256"/>
      <c r="K32" s="248"/>
      <c r="L32" s="249"/>
      <c r="M32" s="249"/>
      <c r="N32" s="248"/>
      <c r="O32" s="163">
        <v>3</v>
      </c>
      <c r="P32" s="130" t="s">
        <v>412</v>
      </c>
      <c r="Q32" s="163" t="str">
        <f>IF(R32="Preventivo","Probabilidad",IF(R32="Detectivo","Probabilidad", IF(R32="Correctivo","Impacto")))</f>
        <v>Probabilidad</v>
      </c>
      <c r="R32" s="163" t="s">
        <v>51</v>
      </c>
      <c r="S32" s="163" t="s">
        <v>56</v>
      </c>
      <c r="T32" s="167">
        <f>VLOOKUP(R32&amp;S32,[5]Hoja1!$Q$4:$R$9,2,0)</f>
        <v>0.45</v>
      </c>
      <c r="U32" s="163" t="s">
        <v>58</v>
      </c>
      <c r="V32" s="163" t="s">
        <v>61</v>
      </c>
      <c r="W32" s="163" t="s">
        <v>64</v>
      </c>
      <c r="X32" s="167">
        <f>IF(Q32="Probabilidad",($J$30*T32),IF(Q32="Impacto"," "))</f>
        <v>0.27</v>
      </c>
      <c r="Y32" s="167" t="str">
        <f>IF(Z32&lt;=20%,'[5]Tabla probabilidad'!$B$5,IF(Z32&lt;=40%,'[5]Tabla probabilidad'!$B$6,IF(Z32&lt;=60%,'[5]Tabla probabilidad'!$B$7,IF(Z32&lt;=80%,'[5]Tabla probabilidad'!$B$8,IF(Z32&lt;=100%,'[5]Tabla probabilidad'!$B$9)))))</f>
        <v>Baja</v>
      </c>
      <c r="Z32" s="167">
        <f>IF(R32="Preventivo",($J$30-($J$30*T32)),IF(R32="Detectivo",($J$30-($J$30*T32)),IF(R32="Correctivo",($J$30))))</f>
        <v>0.32999999999999996</v>
      </c>
      <c r="AA32" s="258"/>
      <c r="AB32" s="258"/>
      <c r="AC32" s="167" t="str">
        <f t="shared" si="1"/>
        <v>Leve</v>
      </c>
      <c r="AD32" s="167">
        <f>IF(Q32="Probabilidad",(($M$30-0)),IF(Q32="Impacto",($M$30-($M$30*T32))))</f>
        <v>0.2</v>
      </c>
      <c r="AE32" s="258"/>
      <c r="AF32" s="258"/>
      <c r="AG32" s="251"/>
      <c r="AH32" s="248"/>
      <c r="AI32" s="248"/>
      <c r="AJ32" s="248"/>
      <c r="AK32" s="248"/>
      <c r="AL32" s="248"/>
      <c r="AM32" s="248"/>
      <c r="AN32" s="248"/>
    </row>
    <row r="33" spans="1:40" ht="113.25" customHeight="1" thickBot="1" x14ac:dyDescent="0.3">
      <c r="A33" s="251"/>
      <c r="B33" s="251"/>
      <c r="C33" s="248"/>
      <c r="D33" s="254"/>
      <c r="E33" s="251"/>
      <c r="F33" s="251"/>
      <c r="G33" s="248"/>
      <c r="H33" s="248"/>
      <c r="I33" s="255"/>
      <c r="J33" s="256"/>
      <c r="K33" s="248"/>
      <c r="L33" s="249"/>
      <c r="M33" s="249"/>
      <c r="N33" s="248"/>
      <c r="O33" s="163">
        <v>4</v>
      </c>
      <c r="P33" s="131" t="s">
        <v>413</v>
      </c>
      <c r="Q33" s="163" t="str">
        <f>IF(R33="Preventivo","Probabilidad",IF(R33="Detectivo","Probabilidad", IF(R33="Correctivo","Impacto")))</f>
        <v>Probabilidad</v>
      </c>
      <c r="R33" s="163" t="s">
        <v>51</v>
      </c>
      <c r="S33" s="163" t="s">
        <v>56</v>
      </c>
      <c r="T33" s="167">
        <f>VLOOKUP(R33&amp;S33,[5]Hoja1!$Q$4:$R$9,2,0)</f>
        <v>0.45</v>
      </c>
      <c r="U33" s="163" t="s">
        <v>58</v>
      </c>
      <c r="V33" s="163" t="s">
        <v>61</v>
      </c>
      <c r="W33" s="163" t="s">
        <v>64</v>
      </c>
      <c r="X33" s="167">
        <f>IF(Q33="Probabilidad",($J$30*T33),IF(Q33="Impacto"," "))</f>
        <v>0.27</v>
      </c>
      <c r="Y33" s="167" t="str">
        <f>IF(Z33&lt;=20%,'[5]Tabla probabilidad'!$B$5,IF(Z33&lt;=40%,'[5]Tabla probabilidad'!$B$6,IF(Z33&lt;=60%,'[5]Tabla probabilidad'!$B$7,IF(Z33&lt;=80%,'[5]Tabla probabilidad'!$B$8,IF(Z33&lt;=100%,'[5]Tabla probabilidad'!$B$9)))))</f>
        <v>Baja</v>
      </c>
      <c r="Z33" s="167">
        <f>IF(R33="Preventivo",($J$30-($J$30*T33)),IF(R33="Detectivo",($J$30-($J$30*T33)),IF(R33="Correctivo",($J$30))))</f>
        <v>0.32999999999999996</v>
      </c>
      <c r="AA33" s="258"/>
      <c r="AB33" s="258"/>
      <c r="AC33" s="167" t="str">
        <f t="shared" si="1"/>
        <v>Leve</v>
      </c>
      <c r="AD33" s="167">
        <f>IF(Q33="Probabilidad",(($M$30-0)),IF(Q33="Impacto",($M$30-($M$30*T33))))</f>
        <v>0.2</v>
      </c>
      <c r="AE33" s="258"/>
      <c r="AF33" s="258"/>
      <c r="AG33" s="251"/>
      <c r="AH33" s="248"/>
      <c r="AI33" s="248"/>
      <c r="AJ33" s="248"/>
      <c r="AK33" s="248"/>
      <c r="AL33" s="248"/>
      <c r="AM33" s="248"/>
      <c r="AN33" s="248"/>
    </row>
    <row r="34" spans="1:40" ht="121.5" customHeight="1" x14ac:dyDescent="0.25">
      <c r="A34" s="252"/>
      <c r="B34" s="252"/>
      <c r="C34" s="248"/>
      <c r="D34" s="254"/>
      <c r="E34" s="252"/>
      <c r="F34" s="252"/>
      <c r="G34" s="248"/>
      <c r="H34" s="248"/>
      <c r="I34" s="255"/>
      <c r="J34" s="256"/>
      <c r="K34" s="248"/>
      <c r="L34" s="249"/>
      <c r="M34" s="249"/>
      <c r="N34" s="248"/>
      <c r="O34" s="163">
        <v>5</v>
      </c>
      <c r="P34" s="130" t="s">
        <v>414</v>
      </c>
      <c r="Q34" s="163" t="str">
        <f>IF(R34="Preventivo","Probabilidad",IF(R34="Detectivo","Probabilidad", IF(R34="Correctivo","Impacto")))</f>
        <v>Probabilidad</v>
      </c>
      <c r="R34" s="163" t="s">
        <v>51</v>
      </c>
      <c r="S34" s="163" t="s">
        <v>55</v>
      </c>
      <c r="T34" s="167">
        <f>VLOOKUP(R34&amp;S34,[5]Hoja1!$Q$4:$R$9,2,0)</f>
        <v>0.5</v>
      </c>
      <c r="U34" s="163" t="s">
        <v>58</v>
      </c>
      <c r="V34" s="163" t="s">
        <v>61</v>
      </c>
      <c r="W34" s="163" t="s">
        <v>64</v>
      </c>
      <c r="X34" s="167">
        <f>IF(Q34="Probabilidad",($J$30*T34),IF(Q34="Impacto"," "))</f>
        <v>0.3</v>
      </c>
      <c r="Y34" s="167" t="str">
        <f>IF(Z34&lt;=20%,'[5]Tabla probabilidad'!$B$5,IF(Z34&lt;=40%,'[5]Tabla probabilidad'!$B$6,IF(Z34&lt;=60%,'[5]Tabla probabilidad'!$B$7,IF(Z34&lt;=80%,'[5]Tabla probabilidad'!$B$8,IF(Z34&lt;=100%,'[5]Tabla probabilidad'!$B$9)))))</f>
        <v>Baja</v>
      </c>
      <c r="Z34" s="167">
        <f>IF(R34="Preventivo",($J$30-($J$30*T34)),IF(R34="Detectivo",($J$30-($J$30*T34)),IF(R34="Correctivo",($J$30))))</f>
        <v>0.3</v>
      </c>
      <c r="AA34" s="259"/>
      <c r="AB34" s="259"/>
      <c r="AC34" s="167" t="str">
        <f t="shared" si="1"/>
        <v>Leve</v>
      </c>
      <c r="AD34" s="167">
        <f>IF(Q34="Probabilidad",(($M$30-0)),IF(Q34="Impacto",($M$30-($M$30*T34))))</f>
        <v>0.2</v>
      </c>
      <c r="AE34" s="259"/>
      <c r="AF34" s="259"/>
      <c r="AG34" s="252"/>
      <c r="AH34" s="248"/>
      <c r="AI34" s="248"/>
      <c r="AJ34" s="248"/>
      <c r="AK34" s="248"/>
      <c r="AL34" s="248"/>
      <c r="AM34" s="248"/>
      <c r="AN34" s="248"/>
    </row>
    <row r="35" spans="1:40" ht="42.75" customHeight="1" x14ac:dyDescent="0.25"/>
  </sheetData>
  <mergeCells count="176">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AL15:AL19"/>
    <mergeCell ref="AM15:AM19"/>
    <mergeCell ref="AN15:AN19"/>
    <mergeCell ref="AA15:AA19"/>
    <mergeCell ref="AB15:AB19"/>
    <mergeCell ref="AE15:AE19"/>
    <mergeCell ref="AF15:AF19"/>
    <mergeCell ref="AG15:AG19"/>
    <mergeCell ref="AH15:AH19"/>
    <mergeCell ref="A20:A24"/>
    <mergeCell ref="B20:B24"/>
    <mergeCell ref="C20:C24"/>
    <mergeCell ref="D20:D24"/>
    <mergeCell ref="E20:E24"/>
    <mergeCell ref="F20:F24"/>
    <mergeCell ref="AI15:AI19"/>
    <mergeCell ref="AJ15:AJ19"/>
    <mergeCell ref="AK15:AK19"/>
    <mergeCell ref="I15:I19"/>
    <mergeCell ref="J15:J19"/>
    <mergeCell ref="K15:K19"/>
    <mergeCell ref="L15:L19"/>
    <mergeCell ref="M15:M19"/>
    <mergeCell ref="N15:N19"/>
    <mergeCell ref="AA20:AA24"/>
    <mergeCell ref="AB20:AB24"/>
    <mergeCell ref="AE20:AE24"/>
    <mergeCell ref="AF20:AF24"/>
    <mergeCell ref="G20:G24"/>
    <mergeCell ref="H20:H24"/>
    <mergeCell ref="I20:I24"/>
    <mergeCell ref="J20:J24"/>
    <mergeCell ref="K20:K24"/>
    <mergeCell ref="L20:L24"/>
    <mergeCell ref="I25:I29"/>
    <mergeCell ref="J25:J29"/>
    <mergeCell ref="K25:K29"/>
    <mergeCell ref="L25:L29"/>
    <mergeCell ref="M25:M29"/>
    <mergeCell ref="N25:N29"/>
    <mergeCell ref="AM20:AM24"/>
    <mergeCell ref="AN20:AN24"/>
    <mergeCell ref="A25:A29"/>
    <mergeCell ref="B25:B29"/>
    <mergeCell ref="C25:C29"/>
    <mergeCell ref="D25:D29"/>
    <mergeCell ref="E25:E29"/>
    <mergeCell ref="F25:F29"/>
    <mergeCell ref="G25:G29"/>
    <mergeCell ref="H25:H29"/>
    <mergeCell ref="AG20:AG24"/>
    <mergeCell ref="AH20:AH24"/>
    <mergeCell ref="AI20:AI24"/>
    <mergeCell ref="AJ20:AJ24"/>
    <mergeCell ref="AK20:AK24"/>
    <mergeCell ref="AL20:AL24"/>
    <mergeCell ref="M20:M24"/>
    <mergeCell ref="N20:N24"/>
    <mergeCell ref="AI25:AI29"/>
    <mergeCell ref="AJ25:AJ29"/>
    <mergeCell ref="AK25:AK29"/>
    <mergeCell ref="AL25:AL29"/>
    <mergeCell ref="AM25:AM29"/>
    <mergeCell ref="AN25:AN29"/>
    <mergeCell ref="AA25:AA29"/>
    <mergeCell ref="AB25:AB29"/>
    <mergeCell ref="AE25:AE29"/>
    <mergeCell ref="AF25:AF29"/>
    <mergeCell ref="AG25:AG29"/>
    <mergeCell ref="AH25:AH29"/>
    <mergeCell ref="G30:G34"/>
    <mergeCell ref="H30:H34"/>
    <mergeCell ref="I30:I34"/>
    <mergeCell ref="J30:J34"/>
    <mergeCell ref="K30:K34"/>
    <mergeCell ref="L30:L34"/>
    <mergeCell ref="A30:A34"/>
    <mergeCell ref="B30:B34"/>
    <mergeCell ref="C30:C34"/>
    <mergeCell ref="D30:D34"/>
    <mergeCell ref="E30:E34"/>
    <mergeCell ref="F30:F34"/>
    <mergeCell ref="AM30:AM34"/>
    <mergeCell ref="AN30:AN34"/>
    <mergeCell ref="AG30:AG34"/>
    <mergeCell ref="AH30:AH34"/>
    <mergeCell ref="AI30:AI34"/>
    <mergeCell ref="AJ30:AJ34"/>
    <mergeCell ref="AK30:AK34"/>
    <mergeCell ref="AL30:AL34"/>
    <mergeCell ref="M30:M34"/>
    <mergeCell ref="N30:N34"/>
    <mergeCell ref="AA30:AA34"/>
    <mergeCell ref="AB30:AB34"/>
    <mergeCell ref="AE30:AE34"/>
    <mergeCell ref="AF30:AF34"/>
  </mergeCells>
  <conditionalFormatting sqref="I10">
    <cfRule type="containsText" dxfId="2078" priority="237" operator="containsText" text="Muy Baja">
      <formula>NOT(ISERROR(SEARCH("Muy Baja",I10)))</formula>
    </cfRule>
    <cfRule type="containsText" dxfId="2077" priority="238" operator="containsText" text="Baja">
      <formula>NOT(ISERROR(SEARCH("Baja",I10)))</formula>
    </cfRule>
    <cfRule type="containsText" dxfId="2076" priority="240" operator="containsText" text="Muy Alta">
      <formula>NOT(ISERROR(SEARCH("Muy Alta",I10)))</formula>
    </cfRule>
    <cfRule type="containsText" dxfId="2075" priority="241" operator="containsText" text="Alta">
      <formula>NOT(ISERROR(SEARCH("Alta",I10)))</formula>
    </cfRule>
    <cfRule type="containsText" dxfId="2074" priority="242" operator="containsText" text="Media">
      <formula>NOT(ISERROR(SEARCH("Media",I10)))</formula>
    </cfRule>
    <cfRule type="containsText" dxfId="2073" priority="243" operator="containsText" text="Media">
      <formula>NOT(ISERROR(SEARCH("Media",I10)))</formula>
    </cfRule>
    <cfRule type="containsText" dxfId="2072" priority="244" operator="containsText" text="Media">
      <formula>NOT(ISERROR(SEARCH("Media",I10)))</formula>
    </cfRule>
    <cfRule type="containsText" dxfId="2071" priority="245" operator="containsText" text="Muy Baja">
      <formula>NOT(ISERROR(SEARCH("Muy Baja",I10)))</formula>
    </cfRule>
    <cfRule type="containsText" dxfId="2070" priority="246" operator="containsText" text="Baja">
      <formula>NOT(ISERROR(SEARCH("Baja",I10)))</formula>
    </cfRule>
    <cfRule type="containsText" dxfId="2069" priority="247" operator="containsText" text="Muy Baja">
      <formula>NOT(ISERROR(SEARCH("Muy Baja",I10)))</formula>
    </cfRule>
    <cfRule type="containsText" dxfId="2068" priority="248" operator="containsText" text="Muy Baja">
      <formula>NOT(ISERROR(SEARCH("Muy Baja",I10)))</formula>
    </cfRule>
    <cfRule type="containsText" dxfId="2067" priority="249" operator="containsText" text="Muy Baja">
      <formula>NOT(ISERROR(SEARCH("Muy Baja",I10)))</formula>
    </cfRule>
    <cfRule type="containsText" dxfId="2066" priority="250" operator="containsText" text="Muy Baja'Tabla probabilidad'!">
      <formula>NOT(ISERROR(SEARCH("Muy Baja'Tabla probabilidad'!",I10)))</formula>
    </cfRule>
    <cfRule type="containsText" dxfId="2065" priority="251" operator="containsText" text="Muy bajo">
      <formula>NOT(ISERROR(SEARCH("Muy bajo",I10)))</formula>
    </cfRule>
    <cfRule type="containsText" dxfId="2064" priority="252" operator="containsText" text="Alta">
      <formula>NOT(ISERROR(SEARCH("Alta",I10)))</formula>
    </cfRule>
    <cfRule type="containsText" dxfId="2063" priority="253" operator="containsText" text="Media">
      <formula>NOT(ISERROR(SEARCH("Media",I10)))</formula>
    </cfRule>
    <cfRule type="containsText" dxfId="2062" priority="254" operator="containsText" text="Baja">
      <formula>NOT(ISERROR(SEARCH("Baja",I10)))</formula>
    </cfRule>
    <cfRule type="containsText" dxfId="2061" priority="255" operator="containsText" text="Muy baja">
      <formula>NOT(ISERROR(SEARCH("Muy baja",I10)))</formula>
    </cfRule>
    <cfRule type="cellIs" dxfId="2060" priority="258" operator="between">
      <formula>1</formula>
      <formula>2</formula>
    </cfRule>
    <cfRule type="cellIs" dxfId="2059" priority="259" operator="between">
      <formula>0</formula>
      <formula>2</formula>
    </cfRule>
  </conditionalFormatting>
  <conditionalFormatting sqref="I10">
    <cfRule type="containsText" dxfId="2058" priority="239" operator="containsText" text="Muy Alta">
      <formula>NOT(ISERROR(SEARCH("Muy Alta",I10)))</formula>
    </cfRule>
  </conditionalFormatting>
  <conditionalFormatting sqref="L10">
    <cfRule type="containsText" dxfId="2057" priority="231" operator="containsText" text="Catastrófico">
      <formula>NOT(ISERROR(SEARCH("Catastrófico",L10)))</formula>
    </cfRule>
    <cfRule type="containsText" dxfId="2056" priority="232" operator="containsText" text="Mayor">
      <formula>NOT(ISERROR(SEARCH("Mayor",L10)))</formula>
    </cfRule>
    <cfRule type="containsText" dxfId="2055" priority="233" operator="containsText" text="Alta">
      <formula>NOT(ISERROR(SEARCH("Alta",L10)))</formula>
    </cfRule>
    <cfRule type="containsText" dxfId="2054" priority="234" operator="containsText" text="Moderado">
      <formula>NOT(ISERROR(SEARCH("Moderado",L10)))</formula>
    </cfRule>
    <cfRule type="containsText" dxfId="2053" priority="235" operator="containsText" text="Menor">
      <formula>NOT(ISERROR(SEARCH("Menor",L10)))</formula>
    </cfRule>
    <cfRule type="containsText" dxfId="2052" priority="236" operator="containsText" text="Leve">
      <formula>NOT(ISERROR(SEARCH("Leve",L10)))</formula>
    </cfRule>
  </conditionalFormatting>
  <conditionalFormatting sqref="N10 N15 N20 N25">
    <cfRule type="containsText" dxfId="2051" priority="226" operator="containsText" text="Extremo">
      <formula>NOT(ISERROR(SEARCH("Extremo",N10)))</formula>
    </cfRule>
    <cfRule type="containsText" dxfId="2050" priority="227" operator="containsText" text="Alto">
      <formula>NOT(ISERROR(SEARCH("Alto",N10)))</formula>
    </cfRule>
    <cfRule type="containsText" dxfId="2049" priority="228" operator="containsText" text="Bajo">
      <formula>NOT(ISERROR(SEARCH("Bajo",N10)))</formula>
    </cfRule>
    <cfRule type="containsText" dxfId="2048" priority="229" operator="containsText" text="Moderado">
      <formula>NOT(ISERROR(SEARCH("Moderado",N10)))</formula>
    </cfRule>
    <cfRule type="containsText" dxfId="2047" priority="230" operator="containsText" text="Extremo">
      <formula>NOT(ISERROR(SEARCH("Extremo",N10)))</formula>
    </cfRule>
  </conditionalFormatting>
  <conditionalFormatting sqref="M10">
    <cfRule type="containsText" dxfId="2046" priority="220" operator="containsText" text="Catastrófico">
      <formula>NOT(ISERROR(SEARCH("Catastrófico",M10)))</formula>
    </cfRule>
    <cfRule type="containsText" dxfId="2045" priority="221" operator="containsText" text="Mayor">
      <formula>NOT(ISERROR(SEARCH("Mayor",M10)))</formula>
    </cfRule>
    <cfRule type="containsText" dxfId="2044" priority="222" operator="containsText" text="Alta">
      <formula>NOT(ISERROR(SEARCH("Alta",M10)))</formula>
    </cfRule>
    <cfRule type="containsText" dxfId="2043" priority="223" operator="containsText" text="Moderado">
      <formula>NOT(ISERROR(SEARCH("Moderado",M10)))</formula>
    </cfRule>
    <cfRule type="containsText" dxfId="2042" priority="224" operator="containsText" text="Menor">
      <formula>NOT(ISERROR(SEARCH("Menor",M10)))</formula>
    </cfRule>
    <cfRule type="containsText" dxfId="2041" priority="225" operator="containsText" text="Leve">
      <formula>NOT(ISERROR(SEARCH("Leve",M10)))</formula>
    </cfRule>
  </conditionalFormatting>
  <conditionalFormatting sqref="Y10:Y14">
    <cfRule type="containsText" dxfId="2040" priority="214" operator="containsText" text="Muy Alta">
      <formula>NOT(ISERROR(SEARCH("Muy Alta",Y10)))</formula>
    </cfRule>
    <cfRule type="containsText" dxfId="2039" priority="215" operator="containsText" text="Alta">
      <formula>NOT(ISERROR(SEARCH("Alta",Y10)))</formula>
    </cfRule>
    <cfRule type="containsText" dxfId="2038" priority="216" operator="containsText" text="Media">
      <formula>NOT(ISERROR(SEARCH("Media",Y10)))</formula>
    </cfRule>
    <cfRule type="containsText" dxfId="2037" priority="217" operator="containsText" text="Muy Baja">
      <formula>NOT(ISERROR(SEARCH("Muy Baja",Y10)))</formula>
    </cfRule>
    <cfRule type="containsText" dxfId="2036" priority="218" operator="containsText" text="Baja">
      <formula>NOT(ISERROR(SEARCH("Baja",Y10)))</formula>
    </cfRule>
    <cfRule type="containsText" dxfId="2035" priority="219" operator="containsText" text="Muy Baja">
      <formula>NOT(ISERROR(SEARCH("Muy Baja",Y10)))</formula>
    </cfRule>
  </conditionalFormatting>
  <conditionalFormatting sqref="AC10:AC14">
    <cfRule type="containsText" dxfId="2034" priority="209" operator="containsText" text="Catastrófico">
      <formula>NOT(ISERROR(SEARCH("Catastrófico",AC10)))</formula>
    </cfRule>
    <cfRule type="containsText" dxfId="2033" priority="210" operator="containsText" text="Mayor">
      <formula>NOT(ISERROR(SEARCH("Mayor",AC10)))</formula>
    </cfRule>
    <cfRule type="containsText" dxfId="2032" priority="211" operator="containsText" text="Moderado">
      <formula>NOT(ISERROR(SEARCH("Moderado",AC10)))</formula>
    </cfRule>
    <cfRule type="containsText" dxfId="2031" priority="212" operator="containsText" text="Menor">
      <formula>NOT(ISERROR(SEARCH("Menor",AC10)))</formula>
    </cfRule>
    <cfRule type="containsText" dxfId="2030" priority="213" operator="containsText" text="Leve">
      <formula>NOT(ISERROR(SEARCH("Leve",AC10)))</formula>
    </cfRule>
  </conditionalFormatting>
  <conditionalFormatting sqref="AG10">
    <cfRule type="containsText" dxfId="2029" priority="200" operator="containsText" text="Extremo">
      <formula>NOT(ISERROR(SEARCH("Extremo",AG10)))</formula>
    </cfRule>
    <cfRule type="containsText" dxfId="2028" priority="201" operator="containsText" text="Alto">
      <formula>NOT(ISERROR(SEARCH("Alto",AG10)))</formula>
    </cfRule>
    <cfRule type="containsText" dxfId="2027" priority="202" operator="containsText" text="Moderado">
      <formula>NOT(ISERROR(SEARCH("Moderado",AG10)))</formula>
    </cfRule>
    <cfRule type="containsText" dxfId="2026" priority="203" operator="containsText" text="Menor">
      <formula>NOT(ISERROR(SEARCH("Menor",AG10)))</formula>
    </cfRule>
    <cfRule type="containsText" dxfId="2025" priority="204" operator="containsText" text="Bajo">
      <formula>NOT(ISERROR(SEARCH("Bajo",AG10)))</formula>
    </cfRule>
    <cfRule type="containsText" dxfId="2024" priority="205" operator="containsText" text="Moderado">
      <formula>NOT(ISERROR(SEARCH("Moderado",AG10)))</formula>
    </cfRule>
    <cfRule type="containsText" dxfId="2023" priority="206" operator="containsText" text="Extremo">
      <formula>NOT(ISERROR(SEARCH("Extremo",AG10)))</formula>
    </cfRule>
    <cfRule type="containsText" dxfId="2022" priority="207" operator="containsText" text="Baja">
      <formula>NOT(ISERROR(SEARCH("Baja",AG10)))</formula>
    </cfRule>
    <cfRule type="containsText" dxfId="2021" priority="208" operator="containsText" text="Alto">
      <formula>NOT(ISERROR(SEARCH("Alto",AG10)))</formula>
    </cfRule>
  </conditionalFormatting>
  <conditionalFormatting sqref="AA10:AA14">
    <cfRule type="containsText" dxfId="2020" priority="195" operator="containsText" text="Muy Alta">
      <formula>NOT(ISERROR(SEARCH("Muy Alta",AA10)))</formula>
    </cfRule>
    <cfRule type="containsText" dxfId="2019" priority="196" operator="containsText" text="Alta">
      <formula>NOT(ISERROR(SEARCH("Alta",AA10)))</formula>
    </cfRule>
    <cfRule type="containsText" dxfId="2018" priority="197" operator="containsText" text="Media">
      <formula>NOT(ISERROR(SEARCH("Media",AA10)))</formula>
    </cfRule>
    <cfRule type="containsText" dxfId="2017" priority="198" operator="containsText" text="Baja">
      <formula>NOT(ISERROR(SEARCH("Baja",AA10)))</formula>
    </cfRule>
    <cfRule type="containsText" dxfId="2016" priority="199" operator="containsText" text="Muy Baja">
      <formula>NOT(ISERROR(SEARCH("Muy Baja",AA10)))</formula>
    </cfRule>
  </conditionalFormatting>
  <conditionalFormatting sqref="AE10:AE14">
    <cfRule type="containsText" dxfId="2015" priority="190" operator="containsText" text="Catastrófico">
      <formula>NOT(ISERROR(SEARCH("Catastrófico",AE10)))</formula>
    </cfRule>
    <cfRule type="containsText" dxfId="2014" priority="191" operator="containsText" text="Moderado">
      <formula>NOT(ISERROR(SEARCH("Moderado",AE10)))</formula>
    </cfRule>
    <cfRule type="containsText" dxfId="2013" priority="192" operator="containsText" text="Menor">
      <formula>NOT(ISERROR(SEARCH("Menor",AE10)))</formula>
    </cfRule>
    <cfRule type="containsText" dxfId="2012" priority="193" operator="containsText" text="Leve">
      <formula>NOT(ISERROR(SEARCH("Leve",AE10)))</formula>
    </cfRule>
    <cfRule type="containsText" dxfId="2011" priority="194" operator="containsText" text="Mayor">
      <formula>NOT(ISERROR(SEARCH("Mayor",AE10)))</formula>
    </cfRule>
  </conditionalFormatting>
  <conditionalFormatting sqref="I15 I20 I25">
    <cfRule type="containsText" dxfId="2010" priority="167" operator="containsText" text="Muy Baja">
      <formula>NOT(ISERROR(SEARCH("Muy Baja",I15)))</formula>
    </cfRule>
    <cfRule type="containsText" dxfId="2009" priority="168" operator="containsText" text="Baja">
      <formula>NOT(ISERROR(SEARCH("Baja",I15)))</formula>
    </cfRule>
    <cfRule type="containsText" dxfId="2008" priority="170" operator="containsText" text="Muy Alta">
      <formula>NOT(ISERROR(SEARCH("Muy Alta",I15)))</formula>
    </cfRule>
    <cfRule type="containsText" dxfId="2007" priority="171" operator="containsText" text="Alta">
      <formula>NOT(ISERROR(SEARCH("Alta",I15)))</formula>
    </cfRule>
    <cfRule type="containsText" dxfId="2006" priority="172" operator="containsText" text="Media">
      <formula>NOT(ISERROR(SEARCH("Media",I15)))</formula>
    </cfRule>
    <cfRule type="containsText" dxfId="2005" priority="173" operator="containsText" text="Media">
      <formula>NOT(ISERROR(SEARCH("Media",I15)))</formula>
    </cfRule>
    <cfRule type="containsText" dxfId="2004" priority="174" operator="containsText" text="Media">
      <formula>NOT(ISERROR(SEARCH("Media",I15)))</formula>
    </cfRule>
    <cfRule type="containsText" dxfId="2003" priority="175" operator="containsText" text="Muy Baja">
      <formula>NOT(ISERROR(SEARCH("Muy Baja",I15)))</formula>
    </cfRule>
    <cfRule type="containsText" dxfId="2002" priority="176" operator="containsText" text="Baja">
      <formula>NOT(ISERROR(SEARCH("Baja",I15)))</formula>
    </cfRule>
    <cfRule type="containsText" dxfId="2001" priority="177" operator="containsText" text="Muy Baja">
      <formula>NOT(ISERROR(SEARCH("Muy Baja",I15)))</formula>
    </cfRule>
    <cfRule type="containsText" dxfId="2000" priority="178" operator="containsText" text="Muy Baja">
      <formula>NOT(ISERROR(SEARCH("Muy Baja",I15)))</formula>
    </cfRule>
    <cfRule type="containsText" dxfId="1999" priority="179" operator="containsText" text="Muy Baja">
      <formula>NOT(ISERROR(SEARCH("Muy Baja",I15)))</formula>
    </cfRule>
    <cfRule type="containsText" dxfId="1998" priority="180" operator="containsText" text="Muy Baja'Tabla probabilidad'!">
      <formula>NOT(ISERROR(SEARCH("Muy Baja'Tabla probabilidad'!",I15)))</formula>
    </cfRule>
    <cfRule type="containsText" dxfId="1997" priority="181" operator="containsText" text="Muy bajo">
      <formula>NOT(ISERROR(SEARCH("Muy bajo",I15)))</formula>
    </cfRule>
    <cfRule type="containsText" dxfId="1996" priority="182" operator="containsText" text="Alta">
      <formula>NOT(ISERROR(SEARCH("Alta",I15)))</formula>
    </cfRule>
    <cfRule type="containsText" dxfId="1995" priority="183" operator="containsText" text="Media">
      <formula>NOT(ISERROR(SEARCH("Media",I15)))</formula>
    </cfRule>
    <cfRule type="containsText" dxfId="1994" priority="184" operator="containsText" text="Baja">
      <formula>NOT(ISERROR(SEARCH("Baja",I15)))</formula>
    </cfRule>
    <cfRule type="containsText" dxfId="1993" priority="185" operator="containsText" text="Muy baja">
      <formula>NOT(ISERROR(SEARCH("Muy baja",I15)))</formula>
    </cfRule>
    <cfRule type="cellIs" dxfId="1992" priority="188" operator="between">
      <formula>1</formula>
      <formula>2</formula>
    </cfRule>
    <cfRule type="cellIs" dxfId="1991" priority="189" operator="between">
      <formula>0</formula>
      <formula>2</formula>
    </cfRule>
  </conditionalFormatting>
  <conditionalFormatting sqref="I15 I20 I25">
    <cfRule type="containsText" dxfId="1990" priority="169" operator="containsText" text="Muy Alta">
      <formula>NOT(ISERROR(SEARCH("Muy Alta",I15)))</formula>
    </cfRule>
  </conditionalFormatting>
  <conditionalFormatting sqref="Y15:Y19">
    <cfRule type="containsText" dxfId="1989" priority="161" operator="containsText" text="Muy Alta">
      <formula>NOT(ISERROR(SEARCH("Muy Alta",Y15)))</formula>
    </cfRule>
    <cfRule type="containsText" dxfId="1988" priority="162" operator="containsText" text="Alta">
      <formula>NOT(ISERROR(SEARCH("Alta",Y15)))</formula>
    </cfRule>
    <cfRule type="containsText" dxfId="1987" priority="163" operator="containsText" text="Media">
      <formula>NOT(ISERROR(SEARCH("Media",Y15)))</formula>
    </cfRule>
    <cfRule type="containsText" dxfId="1986" priority="164" operator="containsText" text="Muy Baja">
      <formula>NOT(ISERROR(SEARCH("Muy Baja",Y15)))</formula>
    </cfRule>
    <cfRule type="containsText" dxfId="1985" priority="165" operator="containsText" text="Baja">
      <formula>NOT(ISERROR(SEARCH("Baja",Y15)))</formula>
    </cfRule>
    <cfRule type="containsText" dxfId="1984" priority="166" operator="containsText" text="Muy Baja">
      <formula>NOT(ISERROR(SEARCH("Muy Baja",Y15)))</formula>
    </cfRule>
  </conditionalFormatting>
  <conditionalFormatting sqref="AC15:AC19">
    <cfRule type="containsText" dxfId="1983" priority="156" operator="containsText" text="Catastrófico">
      <formula>NOT(ISERROR(SEARCH("Catastrófico",AC15)))</formula>
    </cfRule>
    <cfRule type="containsText" dxfId="1982" priority="157" operator="containsText" text="Mayor">
      <formula>NOT(ISERROR(SEARCH("Mayor",AC15)))</formula>
    </cfRule>
    <cfRule type="containsText" dxfId="1981" priority="158" operator="containsText" text="Moderado">
      <formula>NOT(ISERROR(SEARCH("Moderado",AC15)))</formula>
    </cfRule>
    <cfRule type="containsText" dxfId="1980" priority="159" operator="containsText" text="Menor">
      <formula>NOT(ISERROR(SEARCH("Menor",AC15)))</formula>
    </cfRule>
    <cfRule type="containsText" dxfId="1979" priority="160" operator="containsText" text="Leve">
      <formula>NOT(ISERROR(SEARCH("Leve",AC15)))</formula>
    </cfRule>
  </conditionalFormatting>
  <conditionalFormatting sqref="AG15">
    <cfRule type="containsText" dxfId="1978" priority="147" operator="containsText" text="Extremo">
      <formula>NOT(ISERROR(SEARCH("Extremo",AG15)))</formula>
    </cfRule>
    <cfRule type="containsText" dxfId="1977" priority="148" operator="containsText" text="Alto">
      <formula>NOT(ISERROR(SEARCH("Alto",AG15)))</formula>
    </cfRule>
    <cfRule type="containsText" dxfId="1976" priority="149" operator="containsText" text="Moderado">
      <formula>NOT(ISERROR(SEARCH("Moderado",AG15)))</formula>
    </cfRule>
    <cfRule type="containsText" dxfId="1975" priority="150" operator="containsText" text="Menor">
      <formula>NOT(ISERROR(SEARCH("Menor",AG15)))</formula>
    </cfRule>
    <cfRule type="containsText" dxfId="1974" priority="151" operator="containsText" text="Bajo">
      <formula>NOT(ISERROR(SEARCH("Bajo",AG15)))</formula>
    </cfRule>
    <cfRule type="containsText" dxfId="1973" priority="152" operator="containsText" text="Moderado">
      <formula>NOT(ISERROR(SEARCH("Moderado",AG15)))</formula>
    </cfRule>
    <cfRule type="containsText" dxfId="1972" priority="153" operator="containsText" text="Extremo">
      <formula>NOT(ISERROR(SEARCH("Extremo",AG15)))</formula>
    </cfRule>
    <cfRule type="containsText" dxfId="1971" priority="154" operator="containsText" text="Baja">
      <formula>NOT(ISERROR(SEARCH("Baja",AG15)))</formula>
    </cfRule>
    <cfRule type="containsText" dxfId="1970" priority="155" operator="containsText" text="Alto">
      <formula>NOT(ISERROR(SEARCH("Alto",AG15)))</formula>
    </cfRule>
  </conditionalFormatting>
  <conditionalFormatting sqref="AA15:AA19">
    <cfRule type="containsText" dxfId="1969" priority="142" operator="containsText" text="Muy Alta">
      <formula>NOT(ISERROR(SEARCH("Muy Alta",AA15)))</formula>
    </cfRule>
    <cfRule type="containsText" dxfId="1968" priority="143" operator="containsText" text="Alta">
      <formula>NOT(ISERROR(SEARCH("Alta",AA15)))</formula>
    </cfRule>
    <cfRule type="containsText" dxfId="1967" priority="144" operator="containsText" text="Media">
      <formula>NOT(ISERROR(SEARCH("Media",AA15)))</formula>
    </cfRule>
    <cfRule type="containsText" dxfId="1966" priority="145" operator="containsText" text="Baja">
      <formula>NOT(ISERROR(SEARCH("Baja",AA15)))</formula>
    </cfRule>
    <cfRule type="containsText" dxfId="1965" priority="146" operator="containsText" text="Muy Baja">
      <formula>NOT(ISERROR(SEARCH("Muy Baja",AA15)))</formula>
    </cfRule>
  </conditionalFormatting>
  <conditionalFormatting sqref="AE15:AE19">
    <cfRule type="containsText" dxfId="1964" priority="137" operator="containsText" text="Catastrófico">
      <formula>NOT(ISERROR(SEARCH("Catastrófico",AE15)))</formula>
    </cfRule>
    <cfRule type="containsText" dxfId="1963" priority="138" operator="containsText" text="Moderado">
      <formula>NOT(ISERROR(SEARCH("Moderado",AE15)))</formula>
    </cfRule>
    <cfRule type="containsText" dxfId="1962" priority="139" operator="containsText" text="Menor">
      <formula>NOT(ISERROR(SEARCH("Menor",AE15)))</formula>
    </cfRule>
    <cfRule type="containsText" dxfId="1961" priority="140" operator="containsText" text="Leve">
      <formula>NOT(ISERROR(SEARCH("Leve",AE15)))</formula>
    </cfRule>
    <cfRule type="containsText" dxfId="1960" priority="141" operator="containsText" text="Mayor">
      <formula>NOT(ISERROR(SEARCH("Mayor",AE15)))</formula>
    </cfRule>
  </conditionalFormatting>
  <conditionalFormatting sqref="Y20:Y29">
    <cfRule type="containsText" dxfId="1959" priority="131" operator="containsText" text="Muy Alta">
      <formula>NOT(ISERROR(SEARCH("Muy Alta",Y20)))</formula>
    </cfRule>
    <cfRule type="containsText" dxfId="1958" priority="132" operator="containsText" text="Alta">
      <formula>NOT(ISERROR(SEARCH("Alta",Y20)))</formula>
    </cfRule>
    <cfRule type="containsText" dxfId="1957" priority="133" operator="containsText" text="Media">
      <formula>NOT(ISERROR(SEARCH("Media",Y20)))</formula>
    </cfRule>
    <cfRule type="containsText" dxfId="1956" priority="134" operator="containsText" text="Muy Baja">
      <formula>NOT(ISERROR(SEARCH("Muy Baja",Y20)))</formula>
    </cfRule>
    <cfRule type="containsText" dxfId="1955" priority="135" operator="containsText" text="Baja">
      <formula>NOT(ISERROR(SEARCH("Baja",Y20)))</formula>
    </cfRule>
    <cfRule type="containsText" dxfId="1954" priority="136" operator="containsText" text="Muy Baja">
      <formula>NOT(ISERROR(SEARCH("Muy Baja",Y20)))</formula>
    </cfRule>
  </conditionalFormatting>
  <conditionalFormatting sqref="AC20:AC29">
    <cfRule type="containsText" dxfId="1953" priority="126" operator="containsText" text="Catastrófico">
      <formula>NOT(ISERROR(SEARCH("Catastrófico",AC20)))</formula>
    </cfRule>
    <cfRule type="containsText" dxfId="1952" priority="127" operator="containsText" text="Mayor">
      <formula>NOT(ISERROR(SEARCH("Mayor",AC20)))</formula>
    </cfRule>
    <cfRule type="containsText" dxfId="1951" priority="128" operator="containsText" text="Moderado">
      <formula>NOT(ISERROR(SEARCH("Moderado",AC20)))</formula>
    </cfRule>
    <cfRule type="containsText" dxfId="1950" priority="129" operator="containsText" text="Menor">
      <formula>NOT(ISERROR(SEARCH("Menor",AC20)))</formula>
    </cfRule>
    <cfRule type="containsText" dxfId="1949" priority="130" operator="containsText" text="Leve">
      <formula>NOT(ISERROR(SEARCH("Leve",AC20)))</formula>
    </cfRule>
  </conditionalFormatting>
  <conditionalFormatting sqref="AG20 AG25">
    <cfRule type="containsText" dxfId="1948" priority="117" operator="containsText" text="Extremo">
      <formula>NOT(ISERROR(SEARCH("Extremo",AG20)))</formula>
    </cfRule>
    <cfRule type="containsText" dxfId="1947" priority="118" operator="containsText" text="Alto">
      <formula>NOT(ISERROR(SEARCH("Alto",AG20)))</formula>
    </cfRule>
    <cfRule type="containsText" dxfId="1946" priority="119" operator="containsText" text="Moderado">
      <formula>NOT(ISERROR(SEARCH("Moderado",AG20)))</formula>
    </cfRule>
    <cfRule type="containsText" dxfId="1945" priority="120" operator="containsText" text="Menor">
      <formula>NOT(ISERROR(SEARCH("Menor",AG20)))</formula>
    </cfRule>
    <cfRule type="containsText" dxfId="1944" priority="121" operator="containsText" text="Bajo">
      <formula>NOT(ISERROR(SEARCH("Bajo",AG20)))</formula>
    </cfRule>
    <cfRule type="containsText" dxfId="1943" priority="122" operator="containsText" text="Moderado">
      <formula>NOT(ISERROR(SEARCH("Moderado",AG20)))</formula>
    </cfRule>
    <cfRule type="containsText" dxfId="1942" priority="123" operator="containsText" text="Extremo">
      <formula>NOT(ISERROR(SEARCH("Extremo",AG20)))</formula>
    </cfRule>
    <cfRule type="containsText" dxfId="1941" priority="124" operator="containsText" text="Baja">
      <formula>NOT(ISERROR(SEARCH("Baja",AG20)))</formula>
    </cfRule>
    <cfRule type="containsText" dxfId="1940" priority="125" operator="containsText" text="Alto">
      <formula>NOT(ISERROR(SEARCH("Alto",AG20)))</formula>
    </cfRule>
  </conditionalFormatting>
  <conditionalFormatting sqref="AA20:AA29">
    <cfRule type="containsText" dxfId="1939" priority="112" operator="containsText" text="Muy Alta">
      <formula>NOT(ISERROR(SEARCH("Muy Alta",AA20)))</formula>
    </cfRule>
    <cfRule type="containsText" dxfId="1938" priority="113" operator="containsText" text="Alta">
      <formula>NOT(ISERROR(SEARCH("Alta",AA20)))</formula>
    </cfRule>
    <cfRule type="containsText" dxfId="1937" priority="114" operator="containsText" text="Media">
      <formula>NOT(ISERROR(SEARCH("Media",AA20)))</formula>
    </cfRule>
    <cfRule type="containsText" dxfId="1936" priority="115" operator="containsText" text="Baja">
      <formula>NOT(ISERROR(SEARCH("Baja",AA20)))</formula>
    </cfRule>
    <cfRule type="containsText" dxfId="1935" priority="116" operator="containsText" text="Muy Baja">
      <formula>NOT(ISERROR(SEARCH("Muy Baja",AA20)))</formula>
    </cfRule>
  </conditionalFormatting>
  <conditionalFormatting sqref="AE20:AE29">
    <cfRule type="containsText" dxfId="1934" priority="107" operator="containsText" text="Catastrófico">
      <formula>NOT(ISERROR(SEARCH("Catastrófico",AE20)))</formula>
    </cfRule>
    <cfRule type="containsText" dxfId="1933" priority="108" operator="containsText" text="Moderado">
      <formula>NOT(ISERROR(SEARCH("Moderado",AE20)))</formula>
    </cfRule>
    <cfRule type="containsText" dxfId="1932" priority="109" operator="containsText" text="Menor">
      <formula>NOT(ISERROR(SEARCH("Menor",AE20)))</formula>
    </cfRule>
    <cfRule type="containsText" dxfId="1931" priority="110" operator="containsText" text="Leve">
      <formula>NOT(ISERROR(SEARCH("Leve",AE20)))</formula>
    </cfRule>
    <cfRule type="containsText" dxfId="1930" priority="111" operator="containsText" text="Mayor">
      <formula>NOT(ISERROR(SEARCH("Mayor",AE20)))</formula>
    </cfRule>
  </conditionalFormatting>
  <conditionalFormatting sqref="N30">
    <cfRule type="containsText" dxfId="1929" priority="102" operator="containsText" text="Extremo">
      <formula>NOT(ISERROR(SEARCH("Extremo",N30)))</formula>
    </cfRule>
    <cfRule type="containsText" dxfId="1928" priority="103" operator="containsText" text="Alto">
      <formula>NOT(ISERROR(SEARCH("Alto",N30)))</formula>
    </cfRule>
    <cfRule type="containsText" dxfId="1927" priority="104" operator="containsText" text="Bajo">
      <formula>NOT(ISERROR(SEARCH("Bajo",N30)))</formula>
    </cfRule>
    <cfRule type="containsText" dxfId="1926" priority="105" operator="containsText" text="Moderado">
      <formula>NOT(ISERROR(SEARCH("Moderado",N30)))</formula>
    </cfRule>
    <cfRule type="containsText" dxfId="1925" priority="106" operator="containsText" text="Extremo">
      <formula>NOT(ISERROR(SEARCH("Extremo",N30)))</formula>
    </cfRule>
  </conditionalFormatting>
  <conditionalFormatting sqref="I30">
    <cfRule type="containsText" dxfId="1924" priority="79" operator="containsText" text="Muy Baja">
      <formula>NOT(ISERROR(SEARCH("Muy Baja",I30)))</formula>
    </cfRule>
    <cfRule type="containsText" dxfId="1923" priority="80" operator="containsText" text="Baja">
      <formula>NOT(ISERROR(SEARCH("Baja",I30)))</formula>
    </cfRule>
    <cfRule type="containsText" dxfId="1922" priority="82" operator="containsText" text="Muy Alta">
      <formula>NOT(ISERROR(SEARCH("Muy Alta",I30)))</formula>
    </cfRule>
    <cfRule type="containsText" dxfId="1921" priority="83" operator="containsText" text="Alta">
      <formula>NOT(ISERROR(SEARCH("Alta",I30)))</formula>
    </cfRule>
    <cfRule type="containsText" dxfId="1920" priority="84" operator="containsText" text="Media">
      <formula>NOT(ISERROR(SEARCH("Media",I30)))</formula>
    </cfRule>
    <cfRule type="containsText" dxfId="1919" priority="85" operator="containsText" text="Media">
      <formula>NOT(ISERROR(SEARCH("Media",I30)))</formula>
    </cfRule>
    <cfRule type="containsText" dxfId="1918" priority="86" operator="containsText" text="Media">
      <formula>NOT(ISERROR(SEARCH("Media",I30)))</formula>
    </cfRule>
    <cfRule type="containsText" dxfId="1917" priority="87" operator="containsText" text="Muy Baja">
      <formula>NOT(ISERROR(SEARCH("Muy Baja",I30)))</formula>
    </cfRule>
    <cfRule type="containsText" dxfId="1916" priority="88" operator="containsText" text="Baja">
      <formula>NOT(ISERROR(SEARCH("Baja",I30)))</formula>
    </cfRule>
    <cfRule type="containsText" dxfId="1915" priority="89" operator="containsText" text="Muy Baja">
      <formula>NOT(ISERROR(SEARCH("Muy Baja",I30)))</formula>
    </cfRule>
    <cfRule type="containsText" dxfId="1914" priority="90" operator="containsText" text="Muy Baja">
      <formula>NOT(ISERROR(SEARCH("Muy Baja",I30)))</formula>
    </cfRule>
    <cfRule type="containsText" dxfId="1913" priority="91" operator="containsText" text="Muy Baja">
      <formula>NOT(ISERROR(SEARCH("Muy Baja",I30)))</formula>
    </cfRule>
    <cfRule type="containsText" dxfId="1912" priority="92" operator="containsText" text="Muy Baja'Tabla probabilidad'!">
      <formula>NOT(ISERROR(SEARCH("Muy Baja'Tabla probabilidad'!",I30)))</formula>
    </cfRule>
    <cfRule type="containsText" dxfId="1911" priority="93" operator="containsText" text="Muy bajo">
      <formula>NOT(ISERROR(SEARCH("Muy bajo",I30)))</formula>
    </cfRule>
    <cfRule type="containsText" dxfId="1910" priority="94" operator="containsText" text="Alta">
      <formula>NOT(ISERROR(SEARCH("Alta",I30)))</formula>
    </cfRule>
    <cfRule type="containsText" dxfId="1909" priority="95" operator="containsText" text="Media">
      <formula>NOT(ISERROR(SEARCH("Media",I30)))</formula>
    </cfRule>
    <cfRule type="containsText" dxfId="1908" priority="96" operator="containsText" text="Baja">
      <formula>NOT(ISERROR(SEARCH("Baja",I30)))</formula>
    </cfRule>
    <cfRule type="containsText" dxfId="1907" priority="97" operator="containsText" text="Muy baja">
      <formula>NOT(ISERROR(SEARCH("Muy baja",I30)))</formula>
    </cfRule>
    <cfRule type="cellIs" dxfId="1906" priority="100" operator="between">
      <formula>1</formula>
      <formula>2</formula>
    </cfRule>
    <cfRule type="cellIs" dxfId="1905" priority="101" operator="between">
      <formula>0</formula>
      <formula>2</formula>
    </cfRule>
  </conditionalFormatting>
  <conditionalFormatting sqref="I30">
    <cfRule type="containsText" dxfId="1904" priority="81" operator="containsText" text="Muy Alta">
      <formula>NOT(ISERROR(SEARCH("Muy Alta",I30)))</formula>
    </cfRule>
  </conditionalFormatting>
  <conditionalFormatting sqref="Y30:Y34">
    <cfRule type="containsText" dxfId="1903" priority="73" operator="containsText" text="Muy Alta">
      <formula>NOT(ISERROR(SEARCH("Muy Alta",Y30)))</formula>
    </cfRule>
    <cfRule type="containsText" dxfId="1902" priority="74" operator="containsText" text="Alta">
      <formula>NOT(ISERROR(SEARCH("Alta",Y30)))</formula>
    </cfRule>
    <cfRule type="containsText" dxfId="1901" priority="75" operator="containsText" text="Media">
      <formula>NOT(ISERROR(SEARCH("Media",Y30)))</formula>
    </cfRule>
    <cfRule type="containsText" dxfId="1900" priority="76" operator="containsText" text="Muy Baja">
      <formula>NOT(ISERROR(SEARCH("Muy Baja",Y30)))</formula>
    </cfRule>
    <cfRule type="containsText" dxfId="1899" priority="77" operator="containsText" text="Baja">
      <formula>NOT(ISERROR(SEARCH("Baja",Y30)))</formula>
    </cfRule>
    <cfRule type="containsText" dxfId="1898" priority="78" operator="containsText" text="Muy Baja">
      <formula>NOT(ISERROR(SEARCH("Muy Baja",Y30)))</formula>
    </cfRule>
  </conditionalFormatting>
  <conditionalFormatting sqref="AC30:AC34">
    <cfRule type="containsText" dxfId="1897" priority="68" operator="containsText" text="Catastrófico">
      <formula>NOT(ISERROR(SEARCH("Catastrófico",AC30)))</formula>
    </cfRule>
    <cfRule type="containsText" dxfId="1896" priority="69" operator="containsText" text="Mayor">
      <formula>NOT(ISERROR(SEARCH("Mayor",AC30)))</formula>
    </cfRule>
    <cfRule type="containsText" dxfId="1895" priority="70" operator="containsText" text="Moderado">
      <formula>NOT(ISERROR(SEARCH("Moderado",AC30)))</formula>
    </cfRule>
    <cfRule type="containsText" dxfId="1894" priority="71" operator="containsText" text="Menor">
      <formula>NOT(ISERROR(SEARCH("Menor",AC30)))</formula>
    </cfRule>
    <cfRule type="containsText" dxfId="1893" priority="72" operator="containsText" text="Leve">
      <formula>NOT(ISERROR(SEARCH("Leve",AC30)))</formula>
    </cfRule>
  </conditionalFormatting>
  <conditionalFormatting sqref="AG30">
    <cfRule type="containsText" dxfId="1892" priority="59" operator="containsText" text="Extremo">
      <formula>NOT(ISERROR(SEARCH("Extremo",AG30)))</formula>
    </cfRule>
    <cfRule type="containsText" dxfId="1891" priority="60" operator="containsText" text="Alto">
      <formula>NOT(ISERROR(SEARCH("Alto",AG30)))</formula>
    </cfRule>
    <cfRule type="containsText" dxfId="1890" priority="61" operator="containsText" text="Moderado">
      <formula>NOT(ISERROR(SEARCH("Moderado",AG30)))</formula>
    </cfRule>
    <cfRule type="containsText" dxfId="1889" priority="62" operator="containsText" text="Menor">
      <formula>NOT(ISERROR(SEARCH("Menor",AG30)))</formula>
    </cfRule>
    <cfRule type="containsText" dxfId="1888" priority="63" operator="containsText" text="Bajo">
      <formula>NOT(ISERROR(SEARCH("Bajo",AG30)))</formula>
    </cfRule>
    <cfRule type="containsText" dxfId="1887" priority="64" operator="containsText" text="Moderado">
      <formula>NOT(ISERROR(SEARCH("Moderado",AG30)))</formula>
    </cfRule>
    <cfRule type="containsText" dxfId="1886" priority="65" operator="containsText" text="Extremo">
      <formula>NOT(ISERROR(SEARCH("Extremo",AG30)))</formula>
    </cfRule>
    <cfRule type="containsText" dxfId="1885" priority="66" operator="containsText" text="Baja">
      <formula>NOT(ISERROR(SEARCH("Baja",AG30)))</formula>
    </cfRule>
    <cfRule type="containsText" dxfId="1884" priority="67" operator="containsText" text="Alto">
      <formula>NOT(ISERROR(SEARCH("Alto",AG30)))</formula>
    </cfRule>
  </conditionalFormatting>
  <conditionalFormatting sqref="AA30:AA34">
    <cfRule type="containsText" dxfId="1883" priority="54" operator="containsText" text="Muy Alta">
      <formula>NOT(ISERROR(SEARCH("Muy Alta",AA30)))</formula>
    </cfRule>
    <cfRule type="containsText" dxfId="1882" priority="55" operator="containsText" text="Alta">
      <formula>NOT(ISERROR(SEARCH("Alta",AA30)))</formula>
    </cfRule>
    <cfRule type="containsText" dxfId="1881" priority="56" operator="containsText" text="Media">
      <formula>NOT(ISERROR(SEARCH("Media",AA30)))</formula>
    </cfRule>
    <cfRule type="containsText" dxfId="1880" priority="57" operator="containsText" text="Baja">
      <formula>NOT(ISERROR(SEARCH("Baja",AA30)))</formula>
    </cfRule>
    <cfRule type="containsText" dxfId="1879" priority="58" operator="containsText" text="Muy Baja">
      <formula>NOT(ISERROR(SEARCH("Muy Baja",AA30)))</formula>
    </cfRule>
  </conditionalFormatting>
  <conditionalFormatting sqref="AE30:AE34">
    <cfRule type="containsText" dxfId="1878" priority="49" operator="containsText" text="Catastrófico">
      <formula>NOT(ISERROR(SEARCH("Catastrófico",AE30)))</formula>
    </cfRule>
    <cfRule type="containsText" dxfId="1877" priority="50" operator="containsText" text="Moderado">
      <formula>NOT(ISERROR(SEARCH("Moderado",AE30)))</formula>
    </cfRule>
    <cfRule type="containsText" dxfId="1876" priority="51" operator="containsText" text="Menor">
      <formula>NOT(ISERROR(SEARCH("Menor",AE30)))</formula>
    </cfRule>
    <cfRule type="containsText" dxfId="1875" priority="52" operator="containsText" text="Leve">
      <formula>NOT(ISERROR(SEARCH("Leve",AE30)))</formula>
    </cfRule>
    <cfRule type="containsText" dxfId="1874" priority="53" operator="containsText" text="Mayor">
      <formula>NOT(ISERROR(SEARCH("Mayor",AE30)))</formula>
    </cfRule>
  </conditionalFormatting>
  <conditionalFormatting sqref="L15">
    <cfRule type="containsText" dxfId="1873" priority="43" operator="containsText" text="Catastrófico">
      <formula>NOT(ISERROR(SEARCH("Catastrófico",L15)))</formula>
    </cfRule>
    <cfRule type="containsText" dxfId="1872" priority="44" operator="containsText" text="Mayor">
      <formula>NOT(ISERROR(SEARCH("Mayor",L15)))</formula>
    </cfRule>
    <cfRule type="containsText" dxfId="1871" priority="45" operator="containsText" text="Alta">
      <formula>NOT(ISERROR(SEARCH("Alta",L15)))</formula>
    </cfRule>
    <cfRule type="containsText" dxfId="1870" priority="46" operator="containsText" text="Moderado">
      <formula>NOT(ISERROR(SEARCH("Moderado",L15)))</formula>
    </cfRule>
    <cfRule type="containsText" dxfId="1869" priority="47" operator="containsText" text="Menor">
      <formula>NOT(ISERROR(SEARCH("Menor",L15)))</formula>
    </cfRule>
    <cfRule type="containsText" dxfId="1868" priority="48" operator="containsText" text="Leve">
      <formula>NOT(ISERROR(SEARCH("Leve",L15)))</formula>
    </cfRule>
  </conditionalFormatting>
  <conditionalFormatting sqref="M15">
    <cfRule type="containsText" dxfId="1867" priority="37" operator="containsText" text="Catastrófico">
      <formula>NOT(ISERROR(SEARCH("Catastrófico",M15)))</formula>
    </cfRule>
    <cfRule type="containsText" dxfId="1866" priority="38" operator="containsText" text="Mayor">
      <formula>NOT(ISERROR(SEARCH("Mayor",M15)))</formula>
    </cfRule>
    <cfRule type="containsText" dxfId="1865" priority="39" operator="containsText" text="Alta">
      <formula>NOT(ISERROR(SEARCH("Alta",M15)))</formula>
    </cfRule>
    <cfRule type="containsText" dxfId="1864" priority="40" operator="containsText" text="Moderado">
      <formula>NOT(ISERROR(SEARCH("Moderado",M15)))</formula>
    </cfRule>
    <cfRule type="containsText" dxfId="1863" priority="41" operator="containsText" text="Menor">
      <formula>NOT(ISERROR(SEARCH("Menor",M15)))</formula>
    </cfRule>
    <cfRule type="containsText" dxfId="1862" priority="42" operator="containsText" text="Leve">
      <formula>NOT(ISERROR(SEARCH("Leve",M15)))</formula>
    </cfRule>
  </conditionalFormatting>
  <conditionalFormatting sqref="L20">
    <cfRule type="containsText" dxfId="1861" priority="31" operator="containsText" text="Catastrófico">
      <formula>NOT(ISERROR(SEARCH("Catastrófico",L20)))</formula>
    </cfRule>
    <cfRule type="containsText" dxfId="1860" priority="32" operator="containsText" text="Mayor">
      <formula>NOT(ISERROR(SEARCH("Mayor",L20)))</formula>
    </cfRule>
    <cfRule type="containsText" dxfId="1859" priority="33" operator="containsText" text="Alta">
      <formula>NOT(ISERROR(SEARCH("Alta",L20)))</formula>
    </cfRule>
    <cfRule type="containsText" dxfId="1858" priority="34" operator="containsText" text="Moderado">
      <formula>NOT(ISERROR(SEARCH("Moderado",L20)))</formula>
    </cfRule>
    <cfRule type="containsText" dxfId="1857" priority="35" operator="containsText" text="Menor">
      <formula>NOT(ISERROR(SEARCH("Menor",L20)))</formula>
    </cfRule>
    <cfRule type="containsText" dxfId="1856" priority="36" operator="containsText" text="Leve">
      <formula>NOT(ISERROR(SEARCH("Leve",L20)))</formula>
    </cfRule>
  </conditionalFormatting>
  <conditionalFormatting sqref="M20">
    <cfRule type="containsText" dxfId="1855" priority="25" operator="containsText" text="Catastrófico">
      <formula>NOT(ISERROR(SEARCH("Catastrófico",M20)))</formula>
    </cfRule>
    <cfRule type="containsText" dxfId="1854" priority="26" operator="containsText" text="Mayor">
      <formula>NOT(ISERROR(SEARCH("Mayor",M20)))</formula>
    </cfRule>
    <cfRule type="containsText" dxfId="1853" priority="27" operator="containsText" text="Alta">
      <formula>NOT(ISERROR(SEARCH("Alta",M20)))</formula>
    </cfRule>
    <cfRule type="containsText" dxfId="1852" priority="28" operator="containsText" text="Moderado">
      <formula>NOT(ISERROR(SEARCH("Moderado",M20)))</formula>
    </cfRule>
    <cfRule type="containsText" dxfId="1851" priority="29" operator="containsText" text="Menor">
      <formula>NOT(ISERROR(SEARCH("Menor",M20)))</formula>
    </cfRule>
    <cfRule type="containsText" dxfId="1850" priority="30" operator="containsText" text="Leve">
      <formula>NOT(ISERROR(SEARCH("Leve",M20)))</formula>
    </cfRule>
  </conditionalFormatting>
  <conditionalFormatting sqref="L25">
    <cfRule type="containsText" dxfId="1849" priority="19" operator="containsText" text="Catastrófico">
      <formula>NOT(ISERROR(SEARCH("Catastrófico",L25)))</formula>
    </cfRule>
    <cfRule type="containsText" dxfId="1848" priority="20" operator="containsText" text="Mayor">
      <formula>NOT(ISERROR(SEARCH("Mayor",L25)))</formula>
    </cfRule>
    <cfRule type="containsText" dxfId="1847" priority="21" operator="containsText" text="Alta">
      <formula>NOT(ISERROR(SEARCH("Alta",L25)))</formula>
    </cfRule>
    <cfRule type="containsText" dxfId="1846" priority="22" operator="containsText" text="Moderado">
      <formula>NOT(ISERROR(SEARCH("Moderado",L25)))</formula>
    </cfRule>
    <cfRule type="containsText" dxfId="1845" priority="23" operator="containsText" text="Menor">
      <formula>NOT(ISERROR(SEARCH("Menor",L25)))</formula>
    </cfRule>
    <cfRule type="containsText" dxfId="1844" priority="24" operator="containsText" text="Leve">
      <formula>NOT(ISERROR(SEARCH("Leve",L25)))</formula>
    </cfRule>
  </conditionalFormatting>
  <conditionalFormatting sqref="M25">
    <cfRule type="containsText" dxfId="1843" priority="13" operator="containsText" text="Catastrófico">
      <formula>NOT(ISERROR(SEARCH("Catastrófico",M25)))</formula>
    </cfRule>
    <cfRule type="containsText" dxfId="1842" priority="14" operator="containsText" text="Mayor">
      <formula>NOT(ISERROR(SEARCH("Mayor",M25)))</formula>
    </cfRule>
    <cfRule type="containsText" dxfId="1841" priority="15" operator="containsText" text="Alta">
      <formula>NOT(ISERROR(SEARCH("Alta",M25)))</formula>
    </cfRule>
    <cfRule type="containsText" dxfId="1840" priority="16" operator="containsText" text="Moderado">
      <formula>NOT(ISERROR(SEARCH("Moderado",M25)))</formula>
    </cfRule>
    <cfRule type="containsText" dxfId="1839" priority="17" operator="containsText" text="Menor">
      <formula>NOT(ISERROR(SEARCH("Menor",M25)))</formula>
    </cfRule>
    <cfRule type="containsText" dxfId="1838" priority="18" operator="containsText" text="Leve">
      <formula>NOT(ISERROR(SEARCH("Leve",M25)))</formula>
    </cfRule>
  </conditionalFormatting>
  <conditionalFormatting sqref="L30">
    <cfRule type="containsText" dxfId="1837" priority="7" operator="containsText" text="Catastrófico">
      <formula>NOT(ISERROR(SEARCH("Catastrófico",L30)))</formula>
    </cfRule>
    <cfRule type="containsText" dxfId="1836" priority="8" operator="containsText" text="Mayor">
      <formula>NOT(ISERROR(SEARCH("Mayor",L30)))</formula>
    </cfRule>
    <cfRule type="containsText" dxfId="1835" priority="9" operator="containsText" text="Alta">
      <formula>NOT(ISERROR(SEARCH("Alta",L30)))</formula>
    </cfRule>
    <cfRule type="containsText" dxfId="1834" priority="10" operator="containsText" text="Moderado">
      <formula>NOT(ISERROR(SEARCH("Moderado",L30)))</formula>
    </cfRule>
    <cfRule type="containsText" dxfId="1833" priority="11" operator="containsText" text="Menor">
      <formula>NOT(ISERROR(SEARCH("Menor",L30)))</formula>
    </cfRule>
    <cfRule type="containsText" dxfId="1832" priority="12" operator="containsText" text="Leve">
      <formula>NOT(ISERROR(SEARCH("Leve",L30)))</formula>
    </cfRule>
  </conditionalFormatting>
  <conditionalFormatting sqref="M30">
    <cfRule type="containsText" dxfId="1831" priority="1" operator="containsText" text="Catastrófico">
      <formula>NOT(ISERROR(SEARCH("Catastrófico",M30)))</formula>
    </cfRule>
    <cfRule type="containsText" dxfId="1830" priority="2" operator="containsText" text="Mayor">
      <formula>NOT(ISERROR(SEARCH("Mayor",M30)))</formula>
    </cfRule>
    <cfRule type="containsText" dxfId="1829" priority="3" operator="containsText" text="Alta">
      <formula>NOT(ISERROR(SEARCH("Alta",M30)))</formula>
    </cfRule>
    <cfRule type="containsText" dxfId="1828" priority="4" operator="containsText" text="Moderado">
      <formula>NOT(ISERROR(SEARCH("Moderado",M30)))</formula>
    </cfRule>
    <cfRule type="containsText" dxfId="1827" priority="5" operator="containsText" text="Menor">
      <formula>NOT(ISERROR(SEARCH("Menor",M30)))</formula>
    </cfRule>
    <cfRule type="containsText" dxfId="1826" priority="6" operator="containsText" text="Leve">
      <formula>NOT(ISERROR(SEARCH("Leve",M30)))</formula>
    </cfRule>
  </conditionalFormatting>
  <dataValidations count="1">
    <dataValidation allowBlank="1" showInputMessage="1" showErrorMessage="1" prompt="Enunciar cuál es el control" sqref="P15:P17 P20 P25 P30" xr:uid="{C607AEFD-F9CD-4D4B-9B9B-C9E99903B639}"/>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56" operator="containsText" id="{89686E3C-AB7F-4206-83C4-ABA5997D6245}">
            <xm:f>NOT(ISERROR(SEARCH('[3. Matriz de riesgos SIGCMA 5X5 Gestión documental.xlsx]Tabla probabilidad'!#REF!,I10)))</xm:f>
            <xm:f>'[3. Matriz de riesgos SIGCMA 5X5 Gestión documental.xlsx]Tabla probabilidad'!#REF!</xm:f>
            <x14:dxf>
              <font>
                <color rgb="FF006100"/>
              </font>
              <fill>
                <patternFill>
                  <bgColor rgb="FFC6EFCE"/>
                </patternFill>
              </fill>
            </x14:dxf>
          </x14:cfRule>
          <x14:cfRule type="containsText" priority="257" operator="containsText" id="{C9DC0E2C-D2FB-4C35-A311-449BABE3D696}">
            <xm:f>NOT(ISERROR(SEARCH('[3. Matriz de riesgos SIGCMA 5X5 Gestión documental.xlsx]Tabla probabilidad'!#REF!,I10)))</xm:f>
            <xm:f>'[3. Matriz de riesgos SIGCMA 5X5 Gestión documental.xlsx]Tabla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186" operator="containsText" id="{FBE40ADF-C059-4634-9E8B-F81F183BCA06}">
            <xm:f>NOT(ISERROR(SEARCH('[3. Matriz de riesgos SIGCMA 5X5 Gestión documental.xlsx]Tabla probabilidad'!#REF!,I15)))</xm:f>
            <xm:f>'[3. Matriz de riesgos SIGCMA 5X5 Gestión documental.xlsx]Tabla probabilidad'!#REF!</xm:f>
            <x14:dxf>
              <font>
                <color rgb="FF006100"/>
              </font>
              <fill>
                <patternFill>
                  <bgColor rgb="FFC6EFCE"/>
                </patternFill>
              </fill>
            </x14:dxf>
          </x14:cfRule>
          <x14:cfRule type="containsText" priority="187" operator="containsText" id="{D27F35B2-8DB8-4ED3-97A3-339D0AD9A681}">
            <xm:f>NOT(ISERROR(SEARCH('[3. Matriz de riesgos SIGCMA 5X5 Gestión documental.xlsx]Tabla probabilidad'!#REF!,I15)))</xm:f>
            <xm:f>'[3. Matriz de riesgos SIGCMA 5X5 Gestión documental.xlsx]Tabla probabilidad'!#REF!</xm:f>
            <x14:dxf>
              <font>
                <color rgb="FF9C0006"/>
              </font>
              <fill>
                <patternFill>
                  <bgColor rgb="FFFFC7CE"/>
                </patternFill>
              </fill>
            </x14:dxf>
          </x14:cfRule>
          <xm:sqref>I15 I20 I25</xm:sqref>
        </x14:conditionalFormatting>
        <x14:conditionalFormatting xmlns:xm="http://schemas.microsoft.com/office/excel/2006/main">
          <x14:cfRule type="containsText" priority="98" operator="containsText" id="{2EE3301A-8909-4AC7-B5FE-AF098A3812C8}">
            <xm:f>NOT(ISERROR(SEARCH('[3. Matriz de riesgos SIGCMA 5X5 Gestión documental.xlsx]Tabla probabilidad'!#REF!,I30)))</xm:f>
            <xm:f>'[3. Matriz de riesgos SIGCMA 5X5 Gestión documental.xlsx]Tabla probabilidad'!#REF!</xm:f>
            <x14:dxf>
              <font>
                <color rgb="FF006100"/>
              </font>
              <fill>
                <patternFill>
                  <bgColor rgb="FFC6EFCE"/>
                </patternFill>
              </fill>
            </x14:dxf>
          </x14:cfRule>
          <x14:cfRule type="containsText" priority="99" operator="containsText" id="{A6FE7D8A-F661-48A3-A9DE-73F5F27F9718}">
            <xm:f>NOT(ISERROR(SEARCH('[3. Matriz de riesgos SIGCMA 5X5 Gestión documental.xlsx]Tabla probabilidad'!#REF!,I30)))</xm:f>
            <xm:f>'[3. Matriz de riesgos SIGCMA 5X5 Gestión documental.xlsx]Tabla probabilidad'!#REF!</xm:f>
            <x14:dxf>
              <font>
                <color rgb="FF9C0006"/>
              </font>
              <fill>
                <patternFill>
                  <bgColor rgb="FFFFC7CE"/>
                </patternFill>
              </fill>
            </x14:dxf>
          </x14:cfRule>
          <xm:sqref>I30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906A7F-E219-4428-BDFC-546F0EB1DDE4}">
          <x14:formula1>
            <xm:f>'\\172.16.175.124\area de coordinacion\GESTION DE CALIDAD\SISTEMA GESTION DE LA CALIDAD\6.PLANIFICACIÓN\Matriz de riesgos 2021\[3. Matriz de riesgos SIGCMA 5X5 Gestión documental.xlsx]LISTA'!#REF!</xm:f>
          </x14:formula1>
          <xm:sqref>K10:K34</xm:sqref>
        </x14:dataValidation>
        <x14:dataValidation type="list" allowBlank="1" showInputMessage="1" showErrorMessage="1" xr:uid="{02FD29F6-D948-4146-A6B6-234383220374}">
          <x14:formula1>
            <xm:f>'\\172.16.175.124\area de coordinacion\GESTION DE CALIDAD\SISTEMA GESTION DE LA CALIDAD\6.PLANIFICACIÓN\Matriz de riesgos 2021\[3. Matriz de riesgos SIGCMA 5X5 Gestión documental.xlsx]LISTA'!#REF!</xm:f>
          </x14:formula1>
          <xm:sqref>C10:C34 G10 G15 G20 G25 G30 AN10 AN15 AN20 AN25 AN30 AH10 AH15 AH20 AH25 AH30 R10:S34 U10:W34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1C25-3946-4E14-8D80-A70FF742CC3A}">
  <sheetPr>
    <tabColor theme="4" tint="-0.249977111117893"/>
  </sheetPr>
  <dimension ref="A1:KL15"/>
  <sheetViews>
    <sheetView zoomScale="50" zoomScaleNormal="50" workbookViewId="0">
      <selection activeCell="F10" sqref="F10:F14"/>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47"/>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460</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461</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462</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44"/>
      <c r="AB8" s="144"/>
      <c r="AC8" s="241" t="s">
        <v>23</v>
      </c>
      <c r="AD8" s="241" t="s">
        <v>15</v>
      </c>
      <c r="AE8" s="144"/>
      <c r="AF8" s="14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thickBot="1" x14ac:dyDescent="0.3">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45" t="s">
        <v>197</v>
      </c>
      <c r="AB9" s="145" t="s">
        <v>15</v>
      </c>
      <c r="AC9" s="247"/>
      <c r="AD9" s="247"/>
      <c r="AE9" s="146" t="s">
        <v>23</v>
      </c>
      <c r="AF9" s="146"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77" t="s">
        <v>463</v>
      </c>
      <c r="C10" s="248" t="s">
        <v>232</v>
      </c>
      <c r="D10" s="254" t="s">
        <v>464</v>
      </c>
      <c r="E10" s="248" t="s">
        <v>465</v>
      </c>
      <c r="F10" s="254" t="s">
        <v>466</v>
      </c>
      <c r="G10" s="248" t="s">
        <v>41</v>
      </c>
      <c r="H10" s="248">
        <v>0</v>
      </c>
      <c r="I10" s="255" t="str">
        <f>IF(H10&lt;=2,'[6]Tabla probabilidad'!$B$5,IF(H10&lt;=24,'[6]Tabla probabilidad'!$B$6,IF(H10&lt;=500,'[6]Tabla probabilidad'!$B$7,IF(H10&lt;=5000,'[6]Tabla probabilidad'!$B$8,IF(H10&gt;5000,'[6]Tabla probabilidad'!$B$9)))))</f>
        <v>Muy Baja</v>
      </c>
      <c r="J10" s="256">
        <f>IF(H10&lt;=2,'[6]Tabla probabilidad'!$D$5,IF(H10&lt;=24,'[6]Tabla probabilidad'!$D$6,IF(H10&lt;=500,'[6]Tabla probabilidad'!$D$7,IF(H10&lt;=5000,'[6]Tabla probabilidad'!$D$8,IF(H10&gt;5000,'[6]Tabla probabilidad'!$D$9)))))</f>
        <v>0.2</v>
      </c>
      <c r="K10" s="248" t="s">
        <v>48</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248" t="str">
        <f>VLOOKUP((I10&amp;L10),[6]Hoja1!$B$4:$C$28,2,0)</f>
        <v>Bajo</v>
      </c>
      <c r="O10" s="141">
        <v>1</v>
      </c>
      <c r="P10" s="142" t="s">
        <v>467</v>
      </c>
      <c r="Q10" s="141" t="str">
        <f t="shared" ref="Q10:Q11" si="0">IF(R10="Preventivo","Probabilidad",IF(R10="Detectivo","Probabilidad", IF(R10="Correctivo","Impacto")))</f>
        <v>Impacto</v>
      </c>
      <c r="R10" s="141" t="s">
        <v>53</v>
      </c>
      <c r="S10" s="141" t="s">
        <v>56</v>
      </c>
      <c r="T10" s="143">
        <f>VLOOKUP(R10&amp;S10,[6]Hoja1!$Q$4:$R$9,2,0)</f>
        <v>0.3</v>
      </c>
      <c r="U10" s="141" t="s">
        <v>58</v>
      </c>
      <c r="V10" s="141" t="s">
        <v>61</v>
      </c>
      <c r="W10" s="141" t="s">
        <v>64</v>
      </c>
      <c r="X10" s="143" t="str">
        <f>IF(Q10="Probabilidad",($J$10*T10),IF(Q10="Impacto"," "))</f>
        <v xml:space="preserve"> </v>
      </c>
      <c r="Y10" s="143" t="str">
        <f>IF(Z10&lt;=20%,'[6]Tabla probabilidad'!$B$5,IF(Z10&lt;=40%,'[6]Tabla probabilidad'!$B$6,IF(Z10&lt;=60%,'[6]Tabla probabilidad'!$B$7,IF(Z10&lt;=80%,'[6]Tabla probabilidad'!$B$8,IF(Z10&lt;=100%,'[6]Tabla probabilidad'!$B$9)))))</f>
        <v>Muy Baja</v>
      </c>
      <c r="Z10" s="143">
        <f>IF(R10="Preventivo",($J$10-($J$10*T10)),IF(R10="Detectivo",($J$10-($J$10*T10)),IF(R10="Correctivo",($J$10))))</f>
        <v>0.2</v>
      </c>
      <c r="AA10" s="257" t="str">
        <f>IF(AB10&lt;=20%,'[6]Tabla probabilidad'!$B$5,IF(AB10&lt;=40%,'[6]Tabla probabilidad'!$B$6,IF(AB10&lt;=60%,'[6]Tabla probabilidad'!$B$7,IF(AB10&lt;=80%,'[6]Tabla probabilidad'!$B$8,IF(AB10&lt;=100%,'[6]Tabla probabilidad'!$B$9)))))</f>
        <v>Muy Baja</v>
      </c>
      <c r="AB10" s="257">
        <f>AVERAGE(Z10:Z14)</f>
        <v>0.2</v>
      </c>
      <c r="AC10" s="143" t="str">
        <f t="shared" ref="AC10:AC14" si="1">IF(AD10&lt;=20%,"Leve",IF(AD10&lt;=40%,"Menor",IF(AD10&lt;=60%,"Moderado",IF(AD10&lt;=80%,"Mayor",IF(AD10&lt;=100%,"Catastrófico")))))</f>
        <v>Menor</v>
      </c>
      <c r="AD10" s="143">
        <f>IF(Q10="Probabilidad",(($M$10-0)),IF(Q10="Impacto",($M$10-($M$10*T10))))</f>
        <v>0.28000000000000003</v>
      </c>
      <c r="AE10" s="257" t="str">
        <f>IF(AF10&lt;=20%,"Leve",IF(AF10&lt;=40%,"Menor",IF(AF10&lt;=60%,"Moderado",IF(AF10&lt;=80%,"Mayor",IF(AF10&lt;=100%,"Catastrófico")))))</f>
        <v>Menor</v>
      </c>
      <c r="AF10" s="257">
        <f>AVERAGE(AD10:AD14)</f>
        <v>0.28000000000000003</v>
      </c>
      <c r="AG10" s="250" t="str">
        <f>VLOOKUP(AA10&amp;AE10,[6]Hoja1!$B$4:$C$28,2,0)</f>
        <v>Bajo</v>
      </c>
      <c r="AH10" s="248" t="s">
        <v>206</v>
      </c>
      <c r="AI10" s="248"/>
      <c r="AJ10" s="248"/>
      <c r="AK10" s="248"/>
      <c r="AL10" s="248"/>
      <c r="AM10" s="248"/>
      <c r="AN10" s="248"/>
    </row>
    <row r="11" spans="1:298" ht="92.25" customHeight="1" x14ac:dyDescent="0.25">
      <c r="A11" s="248"/>
      <c r="B11" s="278"/>
      <c r="C11" s="248"/>
      <c r="D11" s="254"/>
      <c r="E11" s="248"/>
      <c r="F11" s="254"/>
      <c r="G11" s="248"/>
      <c r="H11" s="248"/>
      <c r="I11" s="255"/>
      <c r="J11" s="256"/>
      <c r="K11" s="248"/>
      <c r="L11" s="249"/>
      <c r="M11" s="249"/>
      <c r="N11" s="248"/>
      <c r="O11" s="141">
        <v>2</v>
      </c>
      <c r="P11" s="142" t="s">
        <v>468</v>
      </c>
      <c r="Q11" s="141" t="str">
        <f t="shared" si="0"/>
        <v>Impacto</v>
      </c>
      <c r="R11" s="141" t="s">
        <v>53</v>
      </c>
      <c r="S11" s="141" t="s">
        <v>56</v>
      </c>
      <c r="T11" s="143">
        <f>VLOOKUP(R11&amp;S11,[6]Hoja1!$Q$4:$R$9,2,0)</f>
        <v>0.3</v>
      </c>
      <c r="U11" s="141" t="s">
        <v>58</v>
      </c>
      <c r="V11" s="141" t="s">
        <v>61</v>
      </c>
      <c r="W11" s="141" t="s">
        <v>65</v>
      </c>
      <c r="X11" s="143" t="str">
        <f>IF(Q11="Probabilidad",($J$10*T11),IF(Q11="Impacto"," "))</f>
        <v xml:space="preserve"> </v>
      </c>
      <c r="Y11" s="143" t="str">
        <f>IF(Z11&lt;=20%,'[6]Tabla probabilidad'!$B$5,IF(Z11&lt;=40%,'[6]Tabla probabilidad'!$B$6,IF(Z11&lt;=60%,'[6]Tabla probabilidad'!$B$7,IF(Z11&lt;=80%,'[6]Tabla probabilidad'!$B$8,IF(Z11&lt;=100%,'[6]Tabla probabilidad'!$B$9)))))</f>
        <v>Muy Baja</v>
      </c>
      <c r="Z11" s="143">
        <f t="shared" ref="Z11:Z14" si="2">IF(R11="Preventivo",($J$10-($J$10*T11)),IF(R11="Detectivo",($J$10-($J$10*T11)),IF(R11="Correctivo",($J$10))))</f>
        <v>0.2</v>
      </c>
      <c r="AA11" s="258"/>
      <c r="AB11" s="258"/>
      <c r="AC11" s="143" t="str">
        <f t="shared" si="1"/>
        <v>Menor</v>
      </c>
      <c r="AD11" s="143">
        <f>IF(Q11="Probabilidad",(($M$10-0)),IF(Q11="Impacto",($M$10-($M$10*T11))))</f>
        <v>0.28000000000000003</v>
      </c>
      <c r="AE11" s="258"/>
      <c r="AF11" s="258"/>
      <c r="AG11" s="251"/>
      <c r="AH11" s="248"/>
      <c r="AI11" s="248"/>
      <c r="AJ11" s="248"/>
      <c r="AK11" s="248"/>
      <c r="AL11" s="248"/>
      <c r="AM11" s="248"/>
      <c r="AN11" s="248"/>
    </row>
    <row r="12" spans="1:298" ht="86.25" customHeight="1" x14ac:dyDescent="0.25">
      <c r="A12" s="248"/>
      <c r="B12" s="278"/>
      <c r="C12" s="248"/>
      <c r="D12" s="254"/>
      <c r="E12" s="248"/>
      <c r="F12" s="254"/>
      <c r="G12" s="248"/>
      <c r="H12" s="248"/>
      <c r="I12" s="255"/>
      <c r="J12" s="256"/>
      <c r="K12" s="248"/>
      <c r="L12" s="249"/>
      <c r="M12" s="249"/>
      <c r="N12" s="248"/>
      <c r="O12" s="141"/>
      <c r="P12" s="142"/>
      <c r="Q12" s="141"/>
      <c r="R12" s="141"/>
      <c r="S12" s="141"/>
      <c r="T12" s="143"/>
      <c r="U12" s="141"/>
      <c r="V12" s="141"/>
      <c r="W12" s="141"/>
      <c r="X12" s="143" t="b">
        <f t="shared" ref="X12:X14" si="3">IF(Q12="Probabilidad",($J$10*T12),IF(Q12="Impacto"," "))</f>
        <v>0</v>
      </c>
      <c r="Y12" s="143" t="b">
        <f>IF(Z12&lt;=20%,'[6]Tabla probabilidad'!$B$5,IF(Z12&lt;=40%,'[6]Tabla probabilidad'!$B$6,IF(Z12&lt;=60%,'[6]Tabla probabilidad'!$B$7,IF(Z12&lt;=80%,'[6]Tabla probabilidad'!$B$8,IF(Z12&lt;=100%,'[6]Tabla probabilidad'!$B$9)))))</f>
        <v>0</v>
      </c>
      <c r="Z12" s="143" t="b">
        <f t="shared" si="2"/>
        <v>0</v>
      </c>
      <c r="AA12" s="258"/>
      <c r="AB12" s="258"/>
      <c r="AC12" s="143" t="b">
        <f t="shared" si="1"/>
        <v>0</v>
      </c>
      <c r="AD12" s="143" t="b">
        <f>IF(Q12="Probabilidad",(($M$10-0)),IF(Q12="Impacto",($M$10-($M$10*T12))))</f>
        <v>0</v>
      </c>
      <c r="AE12" s="258"/>
      <c r="AF12" s="258"/>
      <c r="AG12" s="251"/>
      <c r="AH12" s="248"/>
      <c r="AI12" s="248"/>
      <c r="AJ12" s="248"/>
      <c r="AK12" s="248"/>
      <c r="AL12" s="248"/>
      <c r="AM12" s="248"/>
      <c r="AN12" s="248"/>
    </row>
    <row r="13" spans="1:298" ht="112.5" customHeight="1" x14ac:dyDescent="0.25">
      <c r="A13" s="248"/>
      <c r="B13" s="278"/>
      <c r="C13" s="248"/>
      <c r="D13" s="254"/>
      <c r="E13" s="248"/>
      <c r="F13" s="254"/>
      <c r="G13" s="248"/>
      <c r="H13" s="248"/>
      <c r="I13" s="255"/>
      <c r="J13" s="256"/>
      <c r="K13" s="248"/>
      <c r="L13" s="249"/>
      <c r="M13" s="249"/>
      <c r="N13" s="248"/>
      <c r="O13" s="141"/>
      <c r="P13" s="142"/>
      <c r="Q13" s="141"/>
      <c r="R13" s="141"/>
      <c r="S13" s="141"/>
      <c r="T13" s="143"/>
      <c r="U13" s="141"/>
      <c r="V13" s="141"/>
      <c r="W13" s="141"/>
      <c r="X13" s="143" t="b">
        <f t="shared" si="3"/>
        <v>0</v>
      </c>
      <c r="Y13" s="143" t="b">
        <f>IF(Z13&lt;=20%,'[6]Tabla probabilidad'!$B$5,IF(Z13&lt;=40%,'[6]Tabla probabilidad'!$B$6,IF(Z13&lt;=60%,'[6]Tabla probabilidad'!$B$7,IF(Z13&lt;=80%,'[6]Tabla probabilidad'!$B$8,IF(Z13&lt;=100%,'[6]Tabla probabilidad'!$B$9)))))</f>
        <v>0</v>
      </c>
      <c r="Z13" s="143" t="b">
        <f t="shared" si="2"/>
        <v>0</v>
      </c>
      <c r="AA13" s="258"/>
      <c r="AB13" s="258"/>
      <c r="AC13" s="143" t="b">
        <f t="shared" si="1"/>
        <v>0</v>
      </c>
      <c r="AD13" s="143" t="b">
        <f>IF(Q13="Probabilidad",(($M$10-0)),IF(Q13="Impacto",($M$10-($M$10*T13))))</f>
        <v>0</v>
      </c>
      <c r="AE13" s="258"/>
      <c r="AF13" s="258"/>
      <c r="AG13" s="251"/>
      <c r="AH13" s="248"/>
      <c r="AI13" s="248"/>
      <c r="AJ13" s="248"/>
      <c r="AK13" s="248"/>
      <c r="AL13" s="248"/>
      <c r="AM13" s="248"/>
      <c r="AN13" s="248"/>
    </row>
    <row r="14" spans="1:298" ht="15.75" thickBot="1" x14ac:dyDescent="0.3">
      <c r="A14" s="248"/>
      <c r="B14" s="279"/>
      <c r="C14" s="248"/>
      <c r="D14" s="254"/>
      <c r="E14" s="248"/>
      <c r="F14" s="254"/>
      <c r="G14" s="248"/>
      <c r="H14" s="248"/>
      <c r="I14" s="255"/>
      <c r="J14" s="256"/>
      <c r="K14" s="248"/>
      <c r="L14" s="249"/>
      <c r="M14" s="249"/>
      <c r="N14" s="248"/>
      <c r="O14" s="141"/>
      <c r="P14" s="140"/>
      <c r="Q14" s="141"/>
      <c r="R14" s="141"/>
      <c r="S14" s="141"/>
      <c r="T14" s="143"/>
      <c r="U14" s="141"/>
      <c r="V14" s="141"/>
      <c r="W14" s="141"/>
      <c r="X14" s="143" t="b">
        <f t="shared" si="3"/>
        <v>0</v>
      </c>
      <c r="Y14" s="143" t="b">
        <f>IF(Z14&lt;=20%,'[6]Tabla probabilidad'!$B$5,IF(Z14&lt;=40%,'[6]Tabla probabilidad'!$B$6,IF(Z14&lt;=60%,'[6]Tabla probabilidad'!$B$7,IF(Z14&lt;=80%,'[6]Tabla probabilidad'!$B$8,IF(Z14&lt;=100%,'[6]Tabla probabilidad'!$B$9)))))</f>
        <v>0</v>
      </c>
      <c r="Z14" s="143" t="b">
        <f t="shared" si="2"/>
        <v>0</v>
      </c>
      <c r="AA14" s="259"/>
      <c r="AB14" s="259"/>
      <c r="AC14" s="143" t="b">
        <f t="shared" si="1"/>
        <v>0</v>
      </c>
      <c r="AD14" s="143" t="b">
        <f>IF(Q14="Probabilidad",(($M$10-0)),IF(Q14="Impacto",($M$10-($M$10*T14))))</f>
        <v>0</v>
      </c>
      <c r="AE14" s="259"/>
      <c r="AF14" s="259"/>
      <c r="AG14" s="252"/>
      <c r="AH14" s="248"/>
      <c r="AI14" s="248"/>
      <c r="AJ14" s="248"/>
      <c r="AK14" s="248"/>
      <c r="AL14" s="248"/>
      <c r="AM14" s="248"/>
      <c r="AN14" s="248"/>
    </row>
    <row r="15" spans="1:298" ht="42.75" customHeight="1" x14ac:dyDescent="0.25"/>
  </sheetData>
  <mergeCells count="72">
    <mergeCell ref="A1:C2"/>
    <mergeCell ref="D1:AK3"/>
    <mergeCell ref="AL1:AN3"/>
    <mergeCell ref="A4:C4"/>
    <mergeCell ref="D4:N4"/>
    <mergeCell ref="O4:Q4"/>
    <mergeCell ref="A5:C5"/>
    <mergeCell ref="D5:N5"/>
    <mergeCell ref="A6:C6"/>
    <mergeCell ref="D6:N6"/>
    <mergeCell ref="A7:H7"/>
    <mergeCell ref="I7:N7"/>
    <mergeCell ref="O7:W7"/>
    <mergeCell ref="X7:AH7"/>
    <mergeCell ref="AI7:AN7"/>
    <mergeCell ref="A8:A9"/>
    <mergeCell ref="B8:B9"/>
    <mergeCell ref="C8:C9"/>
    <mergeCell ref="D8:D9"/>
    <mergeCell ref="E8:E9"/>
    <mergeCell ref="F8:F9"/>
    <mergeCell ref="G8:G9"/>
    <mergeCell ref="AM8:AM9"/>
    <mergeCell ref="AN8:AN9"/>
    <mergeCell ref="Y8:Y9"/>
    <mergeCell ref="Z8:Z9"/>
    <mergeCell ref="AC8:AC9"/>
    <mergeCell ref="F10:F14"/>
    <mergeCell ref="AI8:AI9"/>
    <mergeCell ref="H8:H9"/>
    <mergeCell ref="I8:I9"/>
    <mergeCell ref="J8:J9"/>
    <mergeCell ref="K8:K9"/>
    <mergeCell ref="L8:L9"/>
    <mergeCell ref="AF10:AF14"/>
    <mergeCell ref="G10:G14"/>
    <mergeCell ref="H10:H14"/>
    <mergeCell ref="I10:I14"/>
    <mergeCell ref="J10:J14"/>
    <mergeCell ref="K10:K14"/>
    <mergeCell ref="M8:M9"/>
    <mergeCell ref="AJ8:AJ9"/>
    <mergeCell ref="AK8:AK9"/>
    <mergeCell ref="AL8:AL9"/>
    <mergeCell ref="N8:N9"/>
    <mergeCell ref="O8:O9"/>
    <mergeCell ref="P8:P9"/>
    <mergeCell ref="Q8:Q9"/>
    <mergeCell ref="R8:W8"/>
    <mergeCell ref="X8:X9"/>
    <mergeCell ref="AD8:AD9"/>
    <mergeCell ref="AG8:AG9"/>
    <mergeCell ref="AH8:AH9"/>
    <mergeCell ref="A10:A14"/>
    <mergeCell ref="B10:B14"/>
    <mergeCell ref="C10:C14"/>
    <mergeCell ref="D10:D14"/>
    <mergeCell ref="E10:E14"/>
    <mergeCell ref="L10:L14"/>
    <mergeCell ref="M10:M14"/>
    <mergeCell ref="N10:N14"/>
    <mergeCell ref="AA10:AA14"/>
    <mergeCell ref="AB10:AB14"/>
    <mergeCell ref="AE10:AE14"/>
    <mergeCell ref="AM10:AM14"/>
    <mergeCell ref="AN10:AN14"/>
    <mergeCell ref="AG10:AG14"/>
    <mergeCell ref="AH10:AH14"/>
    <mergeCell ref="AI10:AI14"/>
    <mergeCell ref="AJ10:AJ14"/>
    <mergeCell ref="AK10:AK14"/>
    <mergeCell ref="AL10:AL14"/>
  </mergeCells>
  <conditionalFormatting sqref="I10">
    <cfRule type="containsText" dxfId="1819" priority="54" operator="containsText" text="Muy Baja">
      <formula>NOT(ISERROR(SEARCH("Muy Baja",I10)))</formula>
    </cfRule>
    <cfRule type="containsText" dxfId="1818" priority="55" operator="containsText" text="Baja">
      <formula>NOT(ISERROR(SEARCH("Baja",I10)))</formula>
    </cfRule>
    <cfRule type="containsText" dxfId="1817" priority="57" operator="containsText" text="Muy Alta">
      <formula>NOT(ISERROR(SEARCH("Muy Alta",I10)))</formula>
    </cfRule>
    <cfRule type="containsText" dxfId="1816" priority="58" operator="containsText" text="Alta">
      <formula>NOT(ISERROR(SEARCH("Alta",I10)))</formula>
    </cfRule>
    <cfRule type="containsText" dxfId="1815" priority="59" operator="containsText" text="Media">
      <formula>NOT(ISERROR(SEARCH("Media",I10)))</formula>
    </cfRule>
    <cfRule type="containsText" dxfId="1814" priority="60" operator="containsText" text="Media">
      <formula>NOT(ISERROR(SEARCH("Media",I10)))</formula>
    </cfRule>
    <cfRule type="containsText" dxfId="1813" priority="61" operator="containsText" text="Media">
      <formula>NOT(ISERROR(SEARCH("Media",I10)))</formula>
    </cfRule>
    <cfRule type="containsText" dxfId="1812" priority="62" operator="containsText" text="Muy Baja">
      <formula>NOT(ISERROR(SEARCH("Muy Baja",I10)))</formula>
    </cfRule>
    <cfRule type="containsText" dxfId="1811" priority="63" operator="containsText" text="Baja">
      <formula>NOT(ISERROR(SEARCH("Baja",I10)))</formula>
    </cfRule>
    <cfRule type="containsText" dxfId="1810" priority="64" operator="containsText" text="Muy Baja">
      <formula>NOT(ISERROR(SEARCH("Muy Baja",I10)))</formula>
    </cfRule>
    <cfRule type="containsText" dxfId="1809" priority="65" operator="containsText" text="Muy Baja">
      <formula>NOT(ISERROR(SEARCH("Muy Baja",I10)))</formula>
    </cfRule>
    <cfRule type="containsText" dxfId="1808" priority="66" operator="containsText" text="Muy Baja">
      <formula>NOT(ISERROR(SEARCH("Muy Baja",I10)))</formula>
    </cfRule>
    <cfRule type="containsText" dxfId="1807" priority="67" operator="containsText" text="Muy Baja'Tabla probabilidad'!">
      <formula>NOT(ISERROR(SEARCH("Muy Baja'Tabla probabilidad'!",I10)))</formula>
    </cfRule>
    <cfRule type="containsText" dxfId="1806" priority="68" operator="containsText" text="Muy bajo">
      <formula>NOT(ISERROR(SEARCH("Muy bajo",I10)))</formula>
    </cfRule>
    <cfRule type="containsText" dxfId="1805" priority="69" operator="containsText" text="Alta">
      <formula>NOT(ISERROR(SEARCH("Alta",I10)))</formula>
    </cfRule>
    <cfRule type="containsText" dxfId="1804" priority="70" operator="containsText" text="Media">
      <formula>NOT(ISERROR(SEARCH("Media",I10)))</formula>
    </cfRule>
    <cfRule type="containsText" dxfId="1803" priority="71" operator="containsText" text="Baja">
      <formula>NOT(ISERROR(SEARCH("Baja",I10)))</formula>
    </cfRule>
    <cfRule type="containsText" dxfId="1802" priority="72" operator="containsText" text="Muy baja">
      <formula>NOT(ISERROR(SEARCH("Muy baja",I10)))</formula>
    </cfRule>
    <cfRule type="cellIs" dxfId="1801" priority="75" operator="between">
      <formula>1</formula>
      <formula>2</formula>
    </cfRule>
    <cfRule type="cellIs" dxfId="1800" priority="76" operator="between">
      <formula>0</formula>
      <formula>2</formula>
    </cfRule>
  </conditionalFormatting>
  <conditionalFormatting sqref="I10">
    <cfRule type="containsText" dxfId="1799" priority="56" operator="containsText" text="Muy Alta">
      <formula>NOT(ISERROR(SEARCH("Muy Alta",I10)))</formula>
    </cfRule>
  </conditionalFormatting>
  <conditionalFormatting sqref="L10">
    <cfRule type="containsText" dxfId="1798" priority="48" operator="containsText" text="Catastrófico">
      <formula>NOT(ISERROR(SEARCH("Catastrófico",L10)))</formula>
    </cfRule>
    <cfRule type="containsText" dxfId="1797" priority="49" operator="containsText" text="Mayor">
      <formula>NOT(ISERROR(SEARCH("Mayor",L10)))</formula>
    </cfRule>
    <cfRule type="containsText" dxfId="1796" priority="50" operator="containsText" text="Alta">
      <formula>NOT(ISERROR(SEARCH("Alta",L10)))</formula>
    </cfRule>
    <cfRule type="containsText" dxfId="1795" priority="51" operator="containsText" text="Moderado">
      <formula>NOT(ISERROR(SEARCH("Moderado",L10)))</formula>
    </cfRule>
    <cfRule type="containsText" dxfId="1794" priority="52" operator="containsText" text="Menor">
      <formula>NOT(ISERROR(SEARCH("Menor",L10)))</formula>
    </cfRule>
    <cfRule type="containsText" dxfId="1793" priority="53" operator="containsText" text="Leve">
      <formula>NOT(ISERROR(SEARCH("Leve",L10)))</formula>
    </cfRule>
  </conditionalFormatting>
  <conditionalFormatting sqref="N10">
    <cfRule type="containsText" dxfId="1792" priority="43" operator="containsText" text="Extremo">
      <formula>NOT(ISERROR(SEARCH("Extremo",N10)))</formula>
    </cfRule>
    <cfRule type="containsText" dxfId="1791" priority="44" operator="containsText" text="Alto">
      <formula>NOT(ISERROR(SEARCH("Alto",N10)))</formula>
    </cfRule>
    <cfRule type="containsText" dxfId="1790" priority="45" operator="containsText" text="Bajo">
      <formula>NOT(ISERROR(SEARCH("Bajo",N10)))</formula>
    </cfRule>
    <cfRule type="containsText" dxfId="1789" priority="46" operator="containsText" text="Moderado">
      <formula>NOT(ISERROR(SEARCH("Moderado",N10)))</formula>
    </cfRule>
    <cfRule type="containsText" dxfId="1788" priority="47" operator="containsText" text="Extremo">
      <formula>NOT(ISERROR(SEARCH("Extremo",N10)))</formula>
    </cfRule>
  </conditionalFormatting>
  <conditionalFormatting sqref="M10">
    <cfRule type="containsText" dxfId="1787" priority="37" operator="containsText" text="Catastrófico">
      <formula>NOT(ISERROR(SEARCH("Catastrófico",M10)))</formula>
    </cfRule>
    <cfRule type="containsText" dxfId="1786" priority="38" operator="containsText" text="Mayor">
      <formula>NOT(ISERROR(SEARCH("Mayor",M10)))</formula>
    </cfRule>
    <cfRule type="containsText" dxfId="1785" priority="39" operator="containsText" text="Alta">
      <formula>NOT(ISERROR(SEARCH("Alta",M10)))</formula>
    </cfRule>
    <cfRule type="containsText" dxfId="1784" priority="40" operator="containsText" text="Moderado">
      <formula>NOT(ISERROR(SEARCH("Moderado",M10)))</formula>
    </cfRule>
    <cfRule type="containsText" dxfId="1783" priority="41" operator="containsText" text="Menor">
      <formula>NOT(ISERROR(SEARCH("Menor",M10)))</formula>
    </cfRule>
    <cfRule type="containsText" dxfId="1782" priority="42" operator="containsText" text="Leve">
      <formula>NOT(ISERROR(SEARCH("Leve",M10)))</formula>
    </cfRule>
  </conditionalFormatting>
  <conditionalFormatting sqref="Y10:Y14">
    <cfRule type="containsText" dxfId="1781" priority="31" operator="containsText" text="Muy Alta">
      <formula>NOT(ISERROR(SEARCH("Muy Alta",Y10)))</formula>
    </cfRule>
    <cfRule type="containsText" dxfId="1780" priority="32" operator="containsText" text="Alta">
      <formula>NOT(ISERROR(SEARCH("Alta",Y10)))</formula>
    </cfRule>
    <cfRule type="containsText" dxfId="1779" priority="33" operator="containsText" text="Media">
      <formula>NOT(ISERROR(SEARCH("Media",Y10)))</formula>
    </cfRule>
    <cfRule type="containsText" dxfId="1778" priority="34" operator="containsText" text="Muy Baja">
      <formula>NOT(ISERROR(SEARCH("Muy Baja",Y10)))</formula>
    </cfRule>
    <cfRule type="containsText" dxfId="1777" priority="35" operator="containsText" text="Baja">
      <formula>NOT(ISERROR(SEARCH("Baja",Y10)))</formula>
    </cfRule>
    <cfRule type="containsText" dxfId="1776" priority="36" operator="containsText" text="Muy Baja">
      <formula>NOT(ISERROR(SEARCH("Muy Baja",Y10)))</formula>
    </cfRule>
  </conditionalFormatting>
  <conditionalFormatting sqref="AC10:AC14">
    <cfRule type="containsText" dxfId="1775" priority="26" operator="containsText" text="Catastrófico">
      <formula>NOT(ISERROR(SEARCH("Catastrófico",AC10)))</formula>
    </cfRule>
    <cfRule type="containsText" dxfId="1774" priority="27" operator="containsText" text="Mayor">
      <formula>NOT(ISERROR(SEARCH("Mayor",AC10)))</formula>
    </cfRule>
    <cfRule type="containsText" dxfId="1773" priority="28" operator="containsText" text="Moderado">
      <formula>NOT(ISERROR(SEARCH("Moderado",AC10)))</formula>
    </cfRule>
    <cfRule type="containsText" dxfId="1772" priority="29" operator="containsText" text="Menor">
      <formula>NOT(ISERROR(SEARCH("Menor",AC10)))</formula>
    </cfRule>
    <cfRule type="containsText" dxfId="1771" priority="30" operator="containsText" text="Leve">
      <formula>NOT(ISERROR(SEARCH("Leve",AC10)))</formula>
    </cfRule>
  </conditionalFormatting>
  <conditionalFormatting sqref="AG10">
    <cfRule type="containsText" dxfId="1770" priority="17" operator="containsText" text="Extremo">
      <formula>NOT(ISERROR(SEARCH("Extremo",AG10)))</formula>
    </cfRule>
    <cfRule type="containsText" dxfId="1769" priority="18" operator="containsText" text="Alto">
      <formula>NOT(ISERROR(SEARCH("Alto",AG10)))</formula>
    </cfRule>
    <cfRule type="containsText" dxfId="1768" priority="19" operator="containsText" text="Moderado">
      <formula>NOT(ISERROR(SEARCH("Moderado",AG10)))</formula>
    </cfRule>
    <cfRule type="containsText" dxfId="1767" priority="20" operator="containsText" text="Menor">
      <formula>NOT(ISERROR(SEARCH("Menor",AG10)))</formula>
    </cfRule>
    <cfRule type="containsText" dxfId="1766" priority="21" operator="containsText" text="Bajo">
      <formula>NOT(ISERROR(SEARCH("Bajo",AG10)))</formula>
    </cfRule>
    <cfRule type="containsText" dxfId="1765" priority="22" operator="containsText" text="Moderado">
      <formula>NOT(ISERROR(SEARCH("Moderado",AG10)))</formula>
    </cfRule>
    <cfRule type="containsText" dxfId="1764" priority="23" operator="containsText" text="Extremo">
      <formula>NOT(ISERROR(SEARCH("Extremo",AG10)))</formula>
    </cfRule>
    <cfRule type="containsText" dxfId="1763" priority="24" operator="containsText" text="Baja">
      <formula>NOT(ISERROR(SEARCH("Baja",AG10)))</formula>
    </cfRule>
    <cfRule type="containsText" dxfId="1762" priority="25" operator="containsText" text="Alto">
      <formula>NOT(ISERROR(SEARCH("Alto",AG10)))</formula>
    </cfRule>
  </conditionalFormatting>
  <conditionalFormatting sqref="AA10:AA14">
    <cfRule type="containsText" dxfId="1761" priority="12" operator="containsText" text="Muy Alta">
      <formula>NOT(ISERROR(SEARCH("Muy Alta",AA10)))</formula>
    </cfRule>
    <cfRule type="containsText" dxfId="1760" priority="13" operator="containsText" text="Alta">
      <formula>NOT(ISERROR(SEARCH("Alta",AA10)))</formula>
    </cfRule>
    <cfRule type="containsText" dxfId="1759" priority="14" operator="containsText" text="Media">
      <formula>NOT(ISERROR(SEARCH("Media",AA10)))</formula>
    </cfRule>
    <cfRule type="containsText" dxfId="1758" priority="15" operator="containsText" text="Baja">
      <formula>NOT(ISERROR(SEARCH("Baja",AA10)))</formula>
    </cfRule>
    <cfRule type="containsText" dxfId="1757" priority="16" operator="containsText" text="Muy Baja">
      <formula>NOT(ISERROR(SEARCH("Muy Baja",AA10)))</formula>
    </cfRule>
  </conditionalFormatting>
  <conditionalFormatting sqref="AE10:AE14">
    <cfRule type="containsText" dxfId="1756" priority="7" operator="containsText" text="Catastrófico">
      <formula>NOT(ISERROR(SEARCH("Catastrófico",AE10)))</formula>
    </cfRule>
    <cfRule type="containsText" dxfId="1755" priority="8" operator="containsText" text="Moderado">
      <formula>NOT(ISERROR(SEARCH("Moderado",AE10)))</formula>
    </cfRule>
    <cfRule type="containsText" dxfId="1754" priority="9" operator="containsText" text="Menor">
      <formula>NOT(ISERROR(SEARCH("Menor",AE10)))</formula>
    </cfRule>
    <cfRule type="containsText" dxfId="1753" priority="10" operator="containsText" text="Leve">
      <formula>NOT(ISERROR(SEARCH("Leve",AE10)))</formula>
    </cfRule>
    <cfRule type="containsText" dxfId="1752" priority="11" operator="containsText" text="Mayor">
      <formula>NOT(ISERROR(SEARCH("Mayor",AE10)))</formula>
    </cfRule>
  </conditionalFormatting>
  <conditionalFormatting sqref="B10">
    <cfRule type="containsText" dxfId="1751" priority="1" operator="containsText" text="3- Moderado">
      <formula>NOT(ISERROR(SEARCH("3- Moderado",B10)))</formula>
    </cfRule>
    <cfRule type="containsText" dxfId="1750" priority="2" operator="containsText" text="6- Moderado">
      <formula>NOT(ISERROR(SEARCH("6- Moderado",B10)))</formula>
    </cfRule>
    <cfRule type="containsText" dxfId="1749" priority="3" operator="containsText" text="4- Moderado">
      <formula>NOT(ISERROR(SEARCH("4- Moderado",B10)))</formula>
    </cfRule>
    <cfRule type="containsText" dxfId="1748" priority="4" operator="containsText" text="3- Bajo">
      <formula>NOT(ISERROR(SEARCH("3- Bajo",B10)))</formula>
    </cfRule>
    <cfRule type="containsText" dxfId="1747" priority="5" operator="containsText" text="4- Bajo">
      <formula>NOT(ISERROR(SEARCH("4- Bajo",B10)))</formula>
    </cfRule>
    <cfRule type="containsText" dxfId="1746" priority="6" operator="containsText" text="1- Bajo">
      <formula>NOT(ISERROR(SEARCH("1- Bajo",B10)))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3" operator="containsText" id="{D7C0A95C-6441-4A55-B175-6D40CF2039C4}">
            <xm:f>NOT(ISERROR(SEARCH('[4. Matriz de riesgos SIGCMA 5X5 Depósitos Judiciales y Conciliaciones Bancarias.xlsx]Tabla probabilidad'!#REF!,I10)))</xm:f>
            <xm:f>'[4. Matriz de riesgos SIGCMA 5X5 Depósitos Judiciales y Conciliaciones Bancarias.xlsx]Tabla probabilidad'!#REF!</xm:f>
            <x14:dxf>
              <font>
                <color rgb="FF006100"/>
              </font>
              <fill>
                <patternFill>
                  <bgColor rgb="FFC6EFCE"/>
                </patternFill>
              </fill>
            </x14:dxf>
          </x14:cfRule>
          <x14:cfRule type="containsText" priority="74" operator="containsText" id="{88059B01-CAA8-4626-968B-897F487898C1}">
            <xm:f>NOT(ISERROR(SEARCH('[4. Matriz de riesgos SIGCMA 5X5 Depósitos Judiciales y Conciliaciones Bancarias.xlsx]Tabla probabilidad'!#REF!,I10)))</xm:f>
            <xm:f>'[4. Matriz de riesgos SIGCMA 5X5 Depósitos Judiciales y Conciliaciones Bancarias.xlsx]Tabla probabilidad'!#REF!</xm:f>
            <x14:dxf>
              <font>
                <color rgb="FF9C0006"/>
              </font>
              <fill>
                <patternFill>
                  <bgColor rgb="FFFFC7CE"/>
                </patternFill>
              </fill>
            </x14:dxf>
          </x14:cfRule>
          <xm:sqref>I10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7CD1891-65F2-4B07-9742-312A65600F6F}">
          <x14:formula1>
            <xm:f>'\\172.16.175.124\area de coordinacion\GESTION DE CALIDAD\SISTEMA GESTION DE LA CALIDAD\6.PLANIFICACIÓN\Matriz de riesgos 2021\[4. Matriz de riesgos SIGCMA 5X5 Depósitos Judiciales y Conciliaciones Bancarias.xlsx]LISTA'!#REF!</xm:f>
          </x14:formula1>
          <xm:sqref>K10:K14</xm:sqref>
        </x14:dataValidation>
        <x14:dataValidation type="list" allowBlank="1" showInputMessage="1" showErrorMessage="1" xr:uid="{B26D2DC4-A974-445D-9527-7D982022ECD1}">
          <x14:formula1>
            <xm:f>'\\172.16.175.124\area de coordinacion\GESTION DE CALIDAD\SISTEMA GESTION DE LA CALIDAD\6.PLANIFICACIÓN\Matriz de riesgos 2021\[4. Matriz de riesgos SIGCMA 5X5 Depósitos Judiciales y Conciliaciones Bancarias.xlsx]LISTA'!#REF!</xm:f>
          </x14:formula1>
          <xm:sqref>C10:C14 G10 AN10 AH10 R10:S14 U10:W14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0C418-B0D8-4654-85BF-80F63BB9FA0D}">
  <sheetPr>
    <tabColor theme="4" tint="-0.249977111117893"/>
  </sheetPr>
  <dimension ref="A1:KL30"/>
  <sheetViews>
    <sheetView topLeftCell="A4" zoomScale="30" zoomScaleNormal="30" workbookViewId="0">
      <selection activeCell="V10" sqref="V10:V14"/>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59"/>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577</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578</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60"/>
      <c r="AB8" s="160"/>
      <c r="AC8" s="241" t="s">
        <v>23</v>
      </c>
      <c r="AD8" s="241" t="s">
        <v>15</v>
      </c>
      <c r="AE8" s="160"/>
      <c r="AF8" s="160"/>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62" t="s">
        <v>197</v>
      </c>
      <c r="AB9" s="162" t="s">
        <v>15</v>
      </c>
      <c r="AC9" s="247"/>
      <c r="AD9" s="247"/>
      <c r="AE9" s="161" t="s">
        <v>23</v>
      </c>
      <c r="AF9" s="161"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579</v>
      </c>
      <c r="C10" s="248" t="s">
        <v>232</v>
      </c>
      <c r="D10" s="254" t="s">
        <v>580</v>
      </c>
      <c r="E10" s="248" t="s">
        <v>581</v>
      </c>
      <c r="F10" s="254" t="s">
        <v>582</v>
      </c>
      <c r="G10" s="248" t="s">
        <v>41</v>
      </c>
      <c r="H10" s="248">
        <v>1</v>
      </c>
      <c r="I10" s="255" t="str">
        <f>IF(H10&lt;=2,'[7]Tabla probabilidad'!$B$5,IF(H10&lt;=24,'[7]Tabla probabilidad'!$B$6,IF(H10&lt;=500,'[7]Tabla probabilidad'!$B$7,IF(H10&lt;=5000,'[7]Tabla probabilidad'!$B$8,IF(H10&gt;5000,'[7]Tabla probabilidad'!$B$9)))))</f>
        <v>Muy Baja</v>
      </c>
      <c r="J10" s="256">
        <f>IF(H10&lt;=2,'[7]Tabla probabilidad'!$D$5,IF(H10&lt;=24,'[7]Tabla probabilidad'!$D$6,IF(H10&lt;=500,'[7]Tabla probabilidad'!$D$7,IF(H10&lt;=5000,'[7]Tabla probabilidad'!$D$8,IF(H10&gt;5000,'[7]Tabla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VLOOKUP((I10&amp;L10),[7]Hoja1!$B$4:$C$28,2,0)</f>
        <v>Bajo</v>
      </c>
      <c r="O10" s="250">
        <v>1</v>
      </c>
      <c r="P10" s="250" t="s">
        <v>683</v>
      </c>
      <c r="Q10" s="250" t="str">
        <f t="shared" ref="Q10:Q22" si="0">IF(R10="Preventivo","Probabilidad",IF(R10="Detectivo","Probabilidad", IF(R10="Correctivo","Impacto")))</f>
        <v>Probabilidad</v>
      </c>
      <c r="R10" s="250" t="s">
        <v>51</v>
      </c>
      <c r="S10" s="250" t="s">
        <v>56</v>
      </c>
      <c r="T10" s="257">
        <f>VLOOKUP(R10&amp;S10,[7]Hoja1!$Q$4:$R$9,2,0)</f>
        <v>0.45</v>
      </c>
      <c r="U10" s="250" t="s">
        <v>58</v>
      </c>
      <c r="V10" s="250" t="s">
        <v>61</v>
      </c>
      <c r="W10" s="250" t="s">
        <v>64</v>
      </c>
      <c r="X10" s="167">
        <f>IF(Q10="Probabilidad",($J$10*T10),IF(Q10="Impacto"," "))</f>
        <v>9.0000000000000011E-2</v>
      </c>
      <c r="Y10" s="167" t="str">
        <f>IF(Z10&lt;=20%,'[7]Tabla probabilidad'!$B$5,IF(Z10&lt;=40%,'[7]Tabla probabilidad'!$B$6,IF(Z10&lt;=60%,'[7]Tabla probabilidad'!$B$7,IF(Z10&lt;=80%,'[7]Tabla probabilidad'!$B$8,IF(Z10&lt;=100%,'[7]Tabla probabilidad'!$B$9)))))</f>
        <v>Muy Baja</v>
      </c>
      <c r="Z10" s="167">
        <f>IF(R10="Preventivo",($J$10-($J$10*T10)),IF(R10="Detectivo",($J$10-($J$10*T10)),IF(R10="Correctivo",($J$10))))</f>
        <v>0.11</v>
      </c>
      <c r="AA10" s="257" t="str">
        <f>IF(AB10&lt;=20%,'[7]Tabla probabilidad'!$B$5,IF(AB10&lt;=40%,'[7]Tabla probabilidad'!$B$6,IF(AB10&lt;=60%,'[7]Tabla probabilidad'!$B$7,IF(AB10&lt;=80%,'[7]Tabla probabilidad'!$B$8,IF(AB10&lt;=100%,'[7]Tabla probabilidad'!$B$9)))))</f>
        <v>Muy Baja</v>
      </c>
      <c r="AB10" s="257">
        <f>AVERAGE(Z10:Z14)</f>
        <v>0.11</v>
      </c>
      <c r="AC10" s="167" t="str">
        <f t="shared" ref="AC10:AC29" si="1">IF(AD10&lt;=20%,"Leve",IF(AD10&lt;=40%,"Menor",IF(AD10&lt;=60%,"Moderado",IF(AD10&lt;=80%,"Mayor",IF(AD10&lt;=100%,"Catastrófico")))))</f>
        <v>Leve</v>
      </c>
      <c r="AD10" s="167">
        <f>IF(Q10="Probabilidad",(($M$10-0)),IF(Q10="Impacto",($M$10-($M$10*T10))))</f>
        <v>0.2</v>
      </c>
      <c r="AE10" s="257" t="str">
        <f>IF(AF10&lt;=20%,"Leve",IF(AF10&lt;=40%,"Menor",IF(AF10&lt;=60%,"Moderado",IF(AF10&lt;=80%,"Mayor",IF(AF10&lt;=100%,"Catastrófico")))))</f>
        <v>Leve</v>
      </c>
      <c r="AF10" s="257">
        <f>AVERAGE(AD10:AD14)</f>
        <v>0.2</v>
      </c>
      <c r="AG10" s="250" t="str">
        <f>VLOOKUP(AA10&amp;AE10,[7]Hoja1!$B$4:$C$28,2,0)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251"/>
      <c r="P11" s="251"/>
      <c r="Q11" s="251"/>
      <c r="R11" s="251"/>
      <c r="S11" s="251"/>
      <c r="T11" s="258"/>
      <c r="U11" s="251"/>
      <c r="V11" s="251"/>
      <c r="W11" s="251"/>
      <c r="X11" s="167" t="b">
        <f>IF(Q11="Probabilidad",($J$10*T11),IF(Q11="Impacto"," "))</f>
        <v>0</v>
      </c>
      <c r="Y11" s="167" t="b">
        <f>IF(Z11&lt;=20%,'[7]Tabla probabilidad'!$B$5,IF(Z11&lt;=40%,'[7]Tabla probabilidad'!$B$6,IF(Z11&lt;=60%,'[7]Tabla probabilidad'!$B$7,IF(Z11&lt;=80%,'[7]Tabla probabilidad'!$B$8,IF(Z11&lt;=100%,'[7]Tabla probabilidad'!$B$9)))))</f>
        <v>0</v>
      </c>
      <c r="Z11" s="167" t="b">
        <f t="shared" ref="Z11:Z14" si="2">IF(R11="Preventivo",($J$10-($J$10*T11)),IF(R11="Detectivo",($J$10-($J$10*T11)),IF(R11="Correctivo",($J$10))))</f>
        <v>0</v>
      </c>
      <c r="AA11" s="258"/>
      <c r="AB11" s="258"/>
      <c r="AC11" s="167" t="b">
        <f t="shared" si="1"/>
        <v>0</v>
      </c>
      <c r="AD11" s="167" t="b">
        <f>IF(Q11="Probabilidad",(($M$10-0)),IF(Q11="Impacto",($M$10-($M$10*T11))))</f>
        <v>0</v>
      </c>
      <c r="AE11" s="258"/>
      <c r="AF11" s="258"/>
      <c r="AG11" s="251"/>
      <c r="AH11" s="248"/>
      <c r="AI11" s="248"/>
      <c r="AJ11" s="248"/>
      <c r="AK11" s="248"/>
      <c r="AL11" s="248"/>
      <c r="AM11" s="248"/>
      <c r="AN11" s="248"/>
    </row>
    <row r="12" spans="1:298" ht="86.25" customHeight="1" x14ac:dyDescent="0.25">
      <c r="A12" s="248"/>
      <c r="B12" s="251"/>
      <c r="C12" s="248"/>
      <c r="D12" s="254"/>
      <c r="E12" s="248"/>
      <c r="F12" s="254"/>
      <c r="G12" s="248"/>
      <c r="H12" s="248"/>
      <c r="I12" s="255"/>
      <c r="J12" s="256"/>
      <c r="K12" s="248"/>
      <c r="L12" s="249"/>
      <c r="M12" s="249"/>
      <c r="N12" s="248"/>
      <c r="O12" s="251"/>
      <c r="P12" s="251"/>
      <c r="Q12" s="251"/>
      <c r="R12" s="251"/>
      <c r="S12" s="251"/>
      <c r="T12" s="258"/>
      <c r="U12" s="251"/>
      <c r="V12" s="251"/>
      <c r="W12" s="251"/>
      <c r="X12" s="167" t="b">
        <f t="shared" ref="X12:X14" si="3">IF(Q12="Probabilidad",($J$10*T12),IF(Q12="Impacto"," "))</f>
        <v>0</v>
      </c>
      <c r="Y12" s="167" t="b">
        <f>IF(Z12&lt;=20%,'[7]Tabla probabilidad'!$B$5,IF(Z12&lt;=40%,'[7]Tabla probabilidad'!$B$6,IF(Z12&lt;=60%,'[7]Tabla probabilidad'!$B$7,IF(Z12&lt;=80%,'[7]Tabla probabilidad'!$B$8,IF(Z12&lt;=100%,'[7]Tabla probabilidad'!$B$9)))))</f>
        <v>0</v>
      </c>
      <c r="Z12" s="167" t="b">
        <f t="shared" si="2"/>
        <v>0</v>
      </c>
      <c r="AA12" s="258"/>
      <c r="AB12" s="258"/>
      <c r="AC12" s="167" t="b">
        <f t="shared" si="1"/>
        <v>0</v>
      </c>
      <c r="AD12" s="167"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251"/>
      <c r="P13" s="251"/>
      <c r="Q13" s="251"/>
      <c r="R13" s="251"/>
      <c r="S13" s="251"/>
      <c r="T13" s="258"/>
      <c r="U13" s="251"/>
      <c r="V13" s="251"/>
      <c r="W13" s="251"/>
      <c r="X13" s="167" t="b">
        <f t="shared" si="3"/>
        <v>0</v>
      </c>
      <c r="Y13" s="167" t="b">
        <f>IF(Z13&lt;=20%,'[7]Tabla probabilidad'!$B$5,IF(Z13&lt;=40%,'[7]Tabla probabilidad'!$B$6,IF(Z13&lt;=60%,'[7]Tabla probabilidad'!$B$7,IF(Z13&lt;=80%,'[7]Tabla probabilidad'!$B$8,IF(Z13&lt;=100%,'[7]Tabla probabilidad'!$B$9)))))</f>
        <v>0</v>
      </c>
      <c r="Z13" s="167" t="b">
        <f t="shared" si="2"/>
        <v>0</v>
      </c>
      <c r="AA13" s="258"/>
      <c r="AB13" s="258"/>
      <c r="AC13" s="167" t="b">
        <f t="shared" si="1"/>
        <v>0</v>
      </c>
      <c r="AD13" s="167" t="b">
        <f>IF(Q13="Probabilidad",(($M$10-0)),IF(Q13="Impacto",($M$10-($M$10*T13))))</f>
        <v>0</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252"/>
      <c r="P14" s="252"/>
      <c r="Q14" s="252"/>
      <c r="R14" s="252"/>
      <c r="S14" s="252"/>
      <c r="T14" s="259"/>
      <c r="U14" s="252"/>
      <c r="V14" s="252"/>
      <c r="W14" s="252"/>
      <c r="X14" s="167" t="b">
        <f t="shared" si="3"/>
        <v>0</v>
      </c>
      <c r="Y14" s="167" t="b">
        <f>IF(Z14&lt;=20%,'[7]Tabla probabilidad'!$B$5,IF(Z14&lt;=40%,'[7]Tabla probabilidad'!$B$6,IF(Z14&lt;=60%,'[7]Tabla probabilidad'!$B$7,IF(Z14&lt;=80%,'[7]Tabla probabilidad'!$B$8,IF(Z14&lt;=100%,'[7]Tabla probabilidad'!$B$9)))))</f>
        <v>0</v>
      </c>
      <c r="Z14" s="167" t="b">
        <f t="shared" si="2"/>
        <v>0</v>
      </c>
      <c r="AA14" s="259"/>
      <c r="AB14" s="259"/>
      <c r="AC14" s="167" t="b">
        <f t="shared" si="1"/>
        <v>0</v>
      </c>
      <c r="AD14" s="167" t="b">
        <f>IF(Q14="Probabilidad",(($M$10-0)),IF(Q14="Impacto",($M$10-($M$10*T14))))</f>
        <v>0</v>
      </c>
      <c r="AE14" s="259"/>
      <c r="AF14" s="259"/>
      <c r="AG14" s="252"/>
      <c r="AH14" s="248"/>
      <c r="AI14" s="248"/>
      <c r="AJ14" s="248"/>
      <c r="AK14" s="248"/>
      <c r="AL14" s="248"/>
      <c r="AM14" s="248"/>
      <c r="AN14" s="248"/>
    </row>
    <row r="15" spans="1:298" ht="54.75" customHeight="1" x14ac:dyDescent="0.25">
      <c r="A15" s="248">
        <v>3</v>
      </c>
      <c r="B15" s="250" t="s">
        <v>583</v>
      </c>
      <c r="C15" s="248" t="s">
        <v>242</v>
      </c>
      <c r="D15" s="260" t="s">
        <v>584</v>
      </c>
      <c r="E15" s="248" t="s">
        <v>447</v>
      </c>
      <c r="F15" s="248" t="s">
        <v>585</v>
      </c>
      <c r="G15" s="248" t="s">
        <v>43</v>
      </c>
      <c r="H15" s="248">
        <v>0</v>
      </c>
      <c r="I15" s="255" t="str">
        <f>IF(H15&lt;=2,'[7]Tabla probabilidad'!$B$5,IF(H15&lt;=24,'[7]Tabla probabilidad'!$B$6,IF(H15&lt;=500,'[7]Tabla probabilidad'!$B$7,IF(H15&lt;=5000,'[7]Tabla probabilidad'!$B$8,IF(H15&gt;5000,'[7]Tabla probabilidad'!$B$9)))))</f>
        <v>Muy Baja</v>
      </c>
      <c r="J15" s="256">
        <f>IF(H15&lt;=2,'[7]Tabla probabilidad'!$D$5,IF(H15&lt;=24,'[7]Tabla probabilidad'!$D$6,IF(H15&lt;=500,'[7]Tabla probabilidad'!$D$7,IF(H15&lt;=5000,'[7]Tabla probabilidad'!$D$8,IF(H15&gt;5000,'[7]Tabla probabilidad'!$D$9)))))</f>
        <v>0.2</v>
      </c>
      <c r="K15" s="248" t="s">
        <v>47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VLOOKUP((I15&amp;L15),[7]Hoja1!$B$4:$C$28,2,0)</f>
        <v>Bajo</v>
      </c>
      <c r="O15" s="163">
        <v>1</v>
      </c>
      <c r="P15" s="116" t="s">
        <v>586</v>
      </c>
      <c r="Q15" s="163" t="str">
        <f t="shared" si="0"/>
        <v>Probabilidad</v>
      </c>
      <c r="R15" s="163" t="s">
        <v>51</v>
      </c>
      <c r="S15" s="163" t="s">
        <v>56</v>
      </c>
      <c r="T15" s="167">
        <f>VLOOKUP(R15&amp;S15,[7]Hoja1!$Q$4:$R$9,2,0)</f>
        <v>0.45</v>
      </c>
      <c r="U15" s="163" t="s">
        <v>58</v>
      </c>
      <c r="V15" s="163" t="s">
        <v>61</v>
      </c>
      <c r="W15" s="163" t="s">
        <v>65</v>
      </c>
      <c r="X15" s="167">
        <f>IF(Q15="Probabilidad",($J$15*T15),IF(Q15="Impacto"," "))</f>
        <v>9.0000000000000011E-2</v>
      </c>
      <c r="Y15" s="167" t="str">
        <f>IF(Z15&lt;=20%,'[7]Tabla probabilidad'!$B$5,IF(Z15&lt;=40%,'[7]Tabla probabilidad'!$B$6,IF(Z15&lt;=60%,'[7]Tabla probabilidad'!$B$7,IF(Z15&lt;=80%,'[7]Tabla probabilidad'!$B$8,IF(Z15&lt;=100%,'[7]Tabla probabilidad'!$B$9)))))</f>
        <v>Muy Baja</v>
      </c>
      <c r="Z15" s="167">
        <f>IF(R15="Preventivo",($J$15-($J$15*T15)),IF(R15="Detectivo",($J$15-($J$15*T15)),IF(R15="Correctivo",($J$15))))</f>
        <v>0.11</v>
      </c>
      <c r="AA15" s="257" t="str">
        <f>IF(AB15&lt;=20%,'[7]Tabla probabilidad'!$B$5,IF(AB15&lt;=40%,'[7]Tabla probabilidad'!$B$6,IF(AB15&lt;=60%,'[7]Tabla probabilidad'!$B$7,IF(AB15&lt;=80%,'[7]Tabla probabilidad'!$B$8,IF(AB15&lt;=100%,'[7]Tabla probabilidad'!$B$9)))))</f>
        <v>Muy Baja</v>
      </c>
      <c r="AB15" s="257">
        <f>AVERAGE(Z15:Z19)</f>
        <v>0.11</v>
      </c>
      <c r="AC15" s="167" t="str">
        <f t="shared" si="1"/>
        <v>Leve</v>
      </c>
      <c r="AD15" s="167">
        <f>IF(Q15="Probabilidad",(($M$15-0)),IF(Q15="Impacto",($M$15-($M$15*T15))))</f>
        <v>0.2</v>
      </c>
      <c r="AE15" s="257" t="str">
        <f>IF(AF15&lt;=20%,"Leve",IF(AF15&lt;=40%,"Menor",IF(AF15&lt;=60%,"Moderado",IF(AF15&lt;=80%,"Mayor",IF(AF15&lt;=100%,"Catastrófico")))))</f>
        <v>Leve</v>
      </c>
      <c r="AF15" s="257">
        <f>AVERAGE(AD15:AD19)</f>
        <v>0.20000000000000004</v>
      </c>
      <c r="AG15" s="250" t="str">
        <f>VLOOKUP(AA15&amp;AE15,[7]Hoja1!$B$4:$C$28,2,0)</f>
        <v>Bajo</v>
      </c>
      <c r="AH15" s="248" t="s">
        <v>206</v>
      </c>
      <c r="AI15" s="248"/>
      <c r="AJ15" s="248"/>
      <c r="AK15" s="248"/>
      <c r="AL15" s="248"/>
      <c r="AM15" s="248"/>
      <c r="AN15" s="248"/>
    </row>
    <row r="16" spans="1:298" ht="60.75" customHeight="1" x14ac:dyDescent="0.25">
      <c r="A16" s="248"/>
      <c r="B16" s="251"/>
      <c r="C16" s="248"/>
      <c r="D16" s="261"/>
      <c r="E16" s="248"/>
      <c r="F16" s="248"/>
      <c r="G16" s="248"/>
      <c r="H16" s="248"/>
      <c r="I16" s="255"/>
      <c r="J16" s="256"/>
      <c r="K16" s="248"/>
      <c r="L16" s="249"/>
      <c r="M16" s="249"/>
      <c r="N16" s="248"/>
      <c r="O16" s="163">
        <v>2</v>
      </c>
      <c r="P16" s="166" t="s">
        <v>587</v>
      </c>
      <c r="Q16" s="163" t="str">
        <f t="shared" si="0"/>
        <v>Probabilidad</v>
      </c>
      <c r="R16" s="163" t="s">
        <v>51</v>
      </c>
      <c r="S16" s="163" t="s">
        <v>56</v>
      </c>
      <c r="T16" s="167">
        <f>VLOOKUP(R16&amp;S16,[7]Hoja1!$Q$4:$R$9,2,0)</f>
        <v>0.45</v>
      </c>
      <c r="U16" s="163" t="s">
        <v>58</v>
      </c>
      <c r="V16" s="163" t="s">
        <v>61</v>
      </c>
      <c r="W16" s="163" t="s">
        <v>64</v>
      </c>
      <c r="X16" s="167">
        <f t="shared" ref="X16:X19" si="4">IF(Q16="Probabilidad",($J$15*T16),IF(Q16="Impacto"," "))</f>
        <v>9.0000000000000011E-2</v>
      </c>
      <c r="Y16" s="167" t="str">
        <f>IF(Z16&lt;=20%,'[7]Tabla probabilidad'!$B$5,IF(Z16&lt;=40%,'[7]Tabla probabilidad'!$B$6,IF(Z16&lt;=60%,'[7]Tabla probabilidad'!$B$7,IF(Z16&lt;=80%,'[7]Tabla probabilidad'!$B$8,IF(Z16&lt;=100%,'[7]Tabla probabilidad'!$B$9)))))</f>
        <v>Muy Baja</v>
      </c>
      <c r="Z16" s="167">
        <f t="shared" ref="Z16:Z19" si="5">IF(R16="Preventivo",($J$15-($J$15*T16)),IF(R16="Detectivo",($J$15-($J$15*T16)),IF(R16="Correctivo",($J$15))))</f>
        <v>0.11</v>
      </c>
      <c r="AA16" s="258"/>
      <c r="AB16" s="258"/>
      <c r="AC16" s="167" t="str">
        <f t="shared" si="1"/>
        <v>Leve</v>
      </c>
      <c r="AD16" s="167">
        <f t="shared" ref="AD16:AD19" si="6">IF(Q16="Probabilidad",(($M$15-0)),IF(Q16="Impacto",($M$15-($M$15*T16))))</f>
        <v>0.2</v>
      </c>
      <c r="AE16" s="258"/>
      <c r="AF16" s="258"/>
      <c r="AG16" s="251"/>
      <c r="AH16" s="248"/>
      <c r="AI16" s="248"/>
      <c r="AJ16" s="248"/>
      <c r="AK16" s="248"/>
      <c r="AL16" s="248"/>
      <c r="AM16" s="248"/>
      <c r="AN16" s="248"/>
    </row>
    <row r="17" spans="1:40" ht="69" customHeight="1" x14ac:dyDescent="0.25">
      <c r="A17" s="248"/>
      <c r="B17" s="251"/>
      <c r="C17" s="248"/>
      <c r="D17" s="261"/>
      <c r="E17" s="248"/>
      <c r="F17" s="248"/>
      <c r="G17" s="248"/>
      <c r="H17" s="248"/>
      <c r="I17" s="255"/>
      <c r="J17" s="256"/>
      <c r="K17" s="248"/>
      <c r="L17" s="249"/>
      <c r="M17" s="249"/>
      <c r="N17" s="248"/>
      <c r="O17" s="163">
        <v>3</v>
      </c>
      <c r="P17" s="116" t="s">
        <v>588</v>
      </c>
      <c r="Q17" s="163" t="str">
        <f t="shared" si="0"/>
        <v>Probabilidad</v>
      </c>
      <c r="R17" s="163" t="s">
        <v>51</v>
      </c>
      <c r="S17" s="163" t="s">
        <v>56</v>
      </c>
      <c r="T17" s="167">
        <f>VLOOKUP(R17&amp;S17,[7]Hoja1!$Q$4:$R$9,2,0)</f>
        <v>0.45</v>
      </c>
      <c r="U17" s="163" t="s">
        <v>58</v>
      </c>
      <c r="V17" s="163" t="s">
        <v>61</v>
      </c>
      <c r="W17" s="163" t="s">
        <v>64</v>
      </c>
      <c r="X17" s="167">
        <f t="shared" si="4"/>
        <v>9.0000000000000011E-2</v>
      </c>
      <c r="Y17" s="167" t="str">
        <f>IF(Z17&lt;=20%,'[7]Tabla probabilidad'!$B$5,IF(Z17&lt;=40%,'[7]Tabla probabilidad'!$B$6,IF(Z17&lt;=60%,'[7]Tabla probabilidad'!$B$7,IF(Z17&lt;=80%,'[7]Tabla probabilidad'!$B$8,IF(Z17&lt;=100%,'[7]Tabla probabilidad'!$B$9)))))</f>
        <v>Muy Baja</v>
      </c>
      <c r="Z17" s="167">
        <f t="shared" si="5"/>
        <v>0.11</v>
      </c>
      <c r="AA17" s="258"/>
      <c r="AB17" s="258"/>
      <c r="AC17" s="167" t="str">
        <f t="shared" si="1"/>
        <v>Leve</v>
      </c>
      <c r="AD17" s="167">
        <f t="shared" si="6"/>
        <v>0.2</v>
      </c>
      <c r="AE17" s="258"/>
      <c r="AF17" s="258"/>
      <c r="AG17" s="251"/>
      <c r="AH17" s="248"/>
      <c r="AI17" s="248"/>
      <c r="AJ17" s="248"/>
      <c r="AK17" s="248"/>
      <c r="AL17" s="248"/>
      <c r="AM17" s="248"/>
      <c r="AN17" s="248"/>
    </row>
    <row r="18" spans="1:40" ht="75.75" customHeight="1" x14ac:dyDescent="0.25">
      <c r="A18" s="248"/>
      <c r="B18" s="251"/>
      <c r="C18" s="248"/>
      <c r="D18" s="261"/>
      <c r="E18" s="248"/>
      <c r="F18" s="248"/>
      <c r="G18" s="248"/>
      <c r="H18" s="248"/>
      <c r="I18" s="255"/>
      <c r="J18" s="256"/>
      <c r="K18" s="248"/>
      <c r="L18" s="249"/>
      <c r="M18" s="249"/>
      <c r="N18" s="248"/>
      <c r="O18" s="163"/>
      <c r="P18" s="61"/>
      <c r="Q18" s="163"/>
      <c r="R18" s="163"/>
      <c r="S18" s="163"/>
      <c r="T18" s="167"/>
      <c r="U18" s="163"/>
      <c r="V18" s="163"/>
      <c r="W18" s="163"/>
      <c r="X18" s="167" t="b">
        <f t="shared" si="4"/>
        <v>0</v>
      </c>
      <c r="Y18" s="167" t="b">
        <f>IF(Z18&lt;=20%,'[7]Tabla probabilidad'!$B$5,IF(Z18&lt;=40%,'[7]Tabla probabilidad'!$B$6,IF(Z18&lt;=60%,'[7]Tabla probabilidad'!$B$7,IF(Z18&lt;=80%,'[7]Tabla probabilidad'!$B$8,IF(Z18&lt;=100%,'[7]Tabla probabilidad'!$B$9)))))</f>
        <v>0</v>
      </c>
      <c r="Z18" s="167" t="b">
        <f t="shared" si="5"/>
        <v>0</v>
      </c>
      <c r="AA18" s="258"/>
      <c r="AB18" s="258"/>
      <c r="AC18" s="167" t="b">
        <f t="shared" si="1"/>
        <v>0</v>
      </c>
      <c r="AD18" s="167" t="b">
        <f t="shared" si="6"/>
        <v>0</v>
      </c>
      <c r="AE18" s="258"/>
      <c r="AF18" s="258"/>
      <c r="AG18" s="251"/>
      <c r="AH18" s="248"/>
      <c r="AI18" s="248"/>
      <c r="AJ18" s="248"/>
      <c r="AK18" s="248"/>
      <c r="AL18" s="248"/>
      <c r="AM18" s="248"/>
      <c r="AN18" s="248"/>
    </row>
    <row r="19" spans="1:40" ht="139.5" customHeight="1" x14ac:dyDescent="0.25">
      <c r="A19" s="248"/>
      <c r="B19" s="252"/>
      <c r="C19" s="248"/>
      <c r="D19" s="262"/>
      <c r="E19" s="248"/>
      <c r="F19" s="248"/>
      <c r="G19" s="248"/>
      <c r="H19" s="248"/>
      <c r="I19" s="255"/>
      <c r="J19" s="256"/>
      <c r="K19" s="248"/>
      <c r="L19" s="249"/>
      <c r="M19" s="249"/>
      <c r="N19" s="248"/>
      <c r="O19" s="163"/>
      <c r="P19" s="154"/>
      <c r="Q19" s="163"/>
      <c r="R19" s="163"/>
      <c r="S19" s="163"/>
      <c r="T19" s="167"/>
      <c r="U19" s="163"/>
      <c r="V19" s="163"/>
      <c r="W19" s="163"/>
      <c r="X19" s="167" t="b">
        <f t="shared" si="4"/>
        <v>0</v>
      </c>
      <c r="Y19" s="167" t="b">
        <f>IF(Z19&lt;=20%,'[7]Tabla probabilidad'!$B$5,IF(Z19&lt;=40%,'[7]Tabla probabilidad'!$B$6,IF(Z19&lt;=60%,'[7]Tabla probabilidad'!$B$7,IF(Z19&lt;=80%,'[7]Tabla probabilidad'!$B$8,IF(Z19&lt;=100%,'[7]Tabla probabilidad'!$B$9)))))</f>
        <v>0</v>
      </c>
      <c r="Z19" s="167" t="b">
        <f t="shared" si="5"/>
        <v>0</v>
      </c>
      <c r="AA19" s="259"/>
      <c r="AB19" s="259"/>
      <c r="AC19" s="167" t="b">
        <f t="shared" si="1"/>
        <v>0</v>
      </c>
      <c r="AD19" s="167" t="b">
        <f t="shared" si="6"/>
        <v>0</v>
      </c>
      <c r="AE19" s="259"/>
      <c r="AF19" s="259"/>
      <c r="AG19" s="252"/>
      <c r="AH19" s="248"/>
      <c r="AI19" s="248"/>
      <c r="AJ19" s="248"/>
      <c r="AK19" s="248"/>
      <c r="AL19" s="248"/>
      <c r="AM19" s="248"/>
      <c r="AN19" s="248"/>
    </row>
    <row r="20" spans="1:40" ht="50.1" customHeight="1" x14ac:dyDescent="0.25">
      <c r="A20" s="250">
        <v>4</v>
      </c>
      <c r="B20" s="250" t="s">
        <v>589</v>
      </c>
      <c r="C20" s="248" t="s">
        <v>232</v>
      </c>
      <c r="D20" s="254" t="s">
        <v>590</v>
      </c>
      <c r="E20" s="250" t="s">
        <v>591</v>
      </c>
      <c r="F20" s="250" t="s">
        <v>592</v>
      </c>
      <c r="G20" s="248" t="s">
        <v>44</v>
      </c>
      <c r="H20" s="248">
        <v>0</v>
      </c>
      <c r="I20" s="255" t="str">
        <f>IF(H20&lt;=2,'[7]Tabla probabilidad'!$B$5,IF(H20&lt;=24,'[7]Tabla probabilidad'!$B$6,IF(H20&lt;=500,'[7]Tabla probabilidad'!$B$7,IF(H20&lt;=5000,'[7]Tabla probabilidad'!$B$8,IF(H20&gt;5000,'[7]Tabla probabilidad'!$B$9)))))</f>
        <v>Muy Baja</v>
      </c>
      <c r="J20" s="256">
        <f>IF(H20&lt;=2,'[7]Tabla probabilidad'!$D$5,IF(H20&lt;=24,'[7]Tabla probabilidad'!$D$6,IF(H20&lt;=500,'[7]Tabla probabilidad'!$D$7,IF(H20&lt;=5000,'[7]Tabla probabilidad'!$D$8,IF(H20&gt;5000,'[7]Tabla probabilidad'!$D$9)))))</f>
        <v>0.2</v>
      </c>
      <c r="K20" s="248" t="s">
        <v>47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VLOOKUP((I20&amp;L20),[7]Hoja1!$B$4:$C$28,2,0)</f>
        <v>Bajo</v>
      </c>
      <c r="O20" s="163">
        <v>1</v>
      </c>
      <c r="P20" s="116" t="s">
        <v>593</v>
      </c>
      <c r="Q20" s="163" t="str">
        <f t="shared" si="0"/>
        <v>Probabilidad</v>
      </c>
      <c r="R20" s="163" t="s">
        <v>51</v>
      </c>
      <c r="S20" s="163" t="s">
        <v>56</v>
      </c>
      <c r="T20" s="167">
        <f>VLOOKUP(R20&amp;S20,[7]Hoja1!$Q$4:$R$9,2,0)</f>
        <v>0.45</v>
      </c>
      <c r="U20" s="163" t="s">
        <v>58</v>
      </c>
      <c r="V20" s="163" t="s">
        <v>61</v>
      </c>
      <c r="W20" s="163" t="s">
        <v>64</v>
      </c>
      <c r="X20" s="167">
        <f>IF(Q20="Probabilidad",($J$20*T20),IF(Q20="Impacto"," "))</f>
        <v>9.0000000000000011E-2</v>
      </c>
      <c r="Y20" s="167" t="str">
        <f>IF(Z20&lt;=20%,'[7]Tabla probabilidad'!$B$5,IF(Z20&lt;=40%,'[7]Tabla probabilidad'!$B$6,IF(Z20&lt;=60%,'[7]Tabla probabilidad'!$B$7,IF(Z20&lt;=80%,'[7]Tabla probabilidad'!$B$8,IF(Z20&lt;=100%,'[7]Tabla probabilidad'!$B$9)))))</f>
        <v>Muy Baja</v>
      </c>
      <c r="Z20" s="167">
        <f>IF(R20="Preventivo",($J$20-($J$20*T20)),IF(R20="Detectivo",($J$20-($J$20*T20)),IF(R20="Correctivo",($J$20))))</f>
        <v>0.11</v>
      </c>
      <c r="AA20" s="257" t="str">
        <f>IF(AB20&lt;=20%,'[7]Tabla probabilidad'!$B$5,IF(AB20&lt;=40%,'[7]Tabla probabilidad'!$B$6,IF(AB20&lt;=60%,'[7]Tabla probabilidad'!$B$7,IF(AB20&lt;=80%,'[7]Tabla probabilidad'!$B$8,IF(AB20&lt;=100%,'[7]Tabla probabilidad'!$B$9)))))</f>
        <v>Muy Baja</v>
      </c>
      <c r="AB20" s="257">
        <f>AVERAGE(Z20:Z24)</f>
        <v>0.11</v>
      </c>
      <c r="AC20" s="167" t="str">
        <f t="shared" si="1"/>
        <v>Leve</v>
      </c>
      <c r="AD20" s="167">
        <f>IF(Q20="Probabilidad",(($M$20-0)),IF(Q20="Impacto",($M$20-($M$20*T20))))</f>
        <v>0.2</v>
      </c>
      <c r="AE20" s="257" t="str">
        <f>IF(AF20&lt;=20%,"Leve",IF(AF20&lt;=40%,"Menor",IF(AF20&lt;=60%,"Moderado",IF(AF20&lt;=80%,"Mayor",IF(AF20&lt;=100%,"Catastrófico")))))</f>
        <v>Leve</v>
      </c>
      <c r="AF20" s="257">
        <f>AVERAGE(AD20:AD24)</f>
        <v>0.20000000000000004</v>
      </c>
      <c r="AG20" s="250" t="str">
        <f>VLOOKUP(AA20&amp;AE20,[7]Hoja1!$B$4:$C$28,2,0)</f>
        <v>Bajo</v>
      </c>
      <c r="AH20" s="248" t="s">
        <v>206</v>
      </c>
      <c r="AI20" s="248"/>
      <c r="AJ20" s="248"/>
      <c r="AK20" s="248"/>
      <c r="AL20" s="248"/>
      <c r="AM20" s="248"/>
      <c r="AN20" s="248"/>
    </row>
    <row r="21" spans="1:40" ht="62.25" customHeight="1" x14ac:dyDescent="0.25">
      <c r="A21" s="251"/>
      <c r="B21" s="251"/>
      <c r="C21" s="248"/>
      <c r="D21" s="254"/>
      <c r="E21" s="251"/>
      <c r="F21" s="251"/>
      <c r="G21" s="248"/>
      <c r="H21" s="248"/>
      <c r="I21" s="255"/>
      <c r="J21" s="256"/>
      <c r="K21" s="248"/>
      <c r="L21" s="249"/>
      <c r="M21" s="249"/>
      <c r="N21" s="248"/>
      <c r="O21" s="163">
        <v>2</v>
      </c>
      <c r="P21" s="116" t="s">
        <v>594</v>
      </c>
      <c r="Q21" s="163" t="str">
        <f t="shared" si="0"/>
        <v>Probabilidad</v>
      </c>
      <c r="R21" s="163" t="s">
        <v>51</v>
      </c>
      <c r="S21" s="163" t="s">
        <v>56</v>
      </c>
      <c r="T21" s="167">
        <f>VLOOKUP(R21&amp;S21,[7]Hoja1!$Q$4:$R$9,2,0)</f>
        <v>0.45</v>
      </c>
      <c r="U21" s="163" t="s">
        <v>58</v>
      </c>
      <c r="V21" s="163" t="s">
        <v>61</v>
      </c>
      <c r="W21" s="163" t="s">
        <v>65</v>
      </c>
      <c r="X21" s="167">
        <f t="shared" ref="X21:X24" si="7">IF(Q21="Probabilidad",($J$20*T21),IF(Q21="Impacto"," "))</f>
        <v>9.0000000000000011E-2</v>
      </c>
      <c r="Y21" s="167" t="str">
        <f>IF(Z21&lt;=20%,'[7]Tabla probabilidad'!$B$5,IF(Z21&lt;=40%,'[7]Tabla probabilidad'!$B$6,IF(Z21&lt;=60%,'[7]Tabla probabilidad'!$B$7,IF(Z21&lt;=80%,'[7]Tabla probabilidad'!$B$8,IF(Z21&lt;=100%,'[7]Tabla probabilidad'!$B$9)))))</f>
        <v>Muy Baja</v>
      </c>
      <c r="Z21" s="167">
        <f t="shared" ref="Z21:Z24" si="8">IF(R21="Preventivo",($J$20-($J$20*T21)),IF(R21="Detectivo",($J$20-($J$20*T21)),IF(R21="Correctivo",($J$20))))</f>
        <v>0.11</v>
      </c>
      <c r="AA21" s="258"/>
      <c r="AB21" s="258"/>
      <c r="AC21" s="167" t="str">
        <f t="shared" si="1"/>
        <v>Leve</v>
      </c>
      <c r="AD21" s="167">
        <f t="shared" ref="AD21:AD24" si="9">IF(Q21="Probabilidad",(($M$20-0)),IF(Q21="Impacto",($M$20-($M$20*T21))))</f>
        <v>0.2</v>
      </c>
      <c r="AE21" s="258"/>
      <c r="AF21" s="258"/>
      <c r="AG21" s="251"/>
      <c r="AH21" s="248"/>
      <c r="AI21" s="248"/>
      <c r="AJ21" s="248"/>
      <c r="AK21" s="248"/>
      <c r="AL21" s="248"/>
      <c r="AM21" s="248"/>
      <c r="AN21" s="248"/>
    </row>
    <row r="22" spans="1:40" ht="61.5" customHeight="1" x14ac:dyDescent="0.25">
      <c r="A22" s="251"/>
      <c r="B22" s="251"/>
      <c r="C22" s="248"/>
      <c r="D22" s="254"/>
      <c r="E22" s="251"/>
      <c r="F22" s="251"/>
      <c r="G22" s="248"/>
      <c r="H22" s="248"/>
      <c r="I22" s="255"/>
      <c r="J22" s="256"/>
      <c r="K22" s="248"/>
      <c r="L22" s="249"/>
      <c r="M22" s="249"/>
      <c r="N22" s="248"/>
      <c r="O22" s="163">
        <v>3</v>
      </c>
      <c r="P22" s="116" t="s">
        <v>595</v>
      </c>
      <c r="Q22" s="163" t="str">
        <f t="shared" si="0"/>
        <v>Probabilidad</v>
      </c>
      <c r="R22" s="163" t="s">
        <v>51</v>
      </c>
      <c r="S22" s="163" t="s">
        <v>56</v>
      </c>
      <c r="T22" s="167">
        <f>VLOOKUP(R22&amp;S22,[7]Hoja1!$Q$4:$R$9,2,0)</f>
        <v>0.45</v>
      </c>
      <c r="U22" s="163" t="s">
        <v>59</v>
      </c>
      <c r="V22" s="163" t="s">
        <v>61</v>
      </c>
      <c r="W22" s="163" t="s">
        <v>65</v>
      </c>
      <c r="X22" s="167">
        <f t="shared" si="7"/>
        <v>9.0000000000000011E-2</v>
      </c>
      <c r="Y22" s="167" t="str">
        <f>IF(Z22&lt;=20%,'[7]Tabla probabilidad'!$B$5,IF(Z22&lt;=40%,'[7]Tabla probabilidad'!$B$6,IF(Z22&lt;=60%,'[7]Tabla probabilidad'!$B$7,IF(Z22&lt;=80%,'[7]Tabla probabilidad'!$B$8,IF(Z22&lt;=100%,'[7]Tabla probabilidad'!$B$9)))))</f>
        <v>Muy Baja</v>
      </c>
      <c r="Z22" s="167">
        <f t="shared" si="8"/>
        <v>0.11</v>
      </c>
      <c r="AA22" s="258"/>
      <c r="AB22" s="258"/>
      <c r="AC22" s="167" t="str">
        <f t="shared" si="1"/>
        <v>Leve</v>
      </c>
      <c r="AD22" s="167">
        <f t="shared" si="9"/>
        <v>0.2</v>
      </c>
      <c r="AE22" s="258"/>
      <c r="AF22" s="258"/>
      <c r="AG22" s="251"/>
      <c r="AH22" s="248"/>
      <c r="AI22" s="248"/>
      <c r="AJ22" s="248"/>
      <c r="AK22" s="248"/>
      <c r="AL22" s="248"/>
      <c r="AM22" s="248"/>
      <c r="AN22" s="248"/>
    </row>
    <row r="23" spans="1:40" ht="73.5" customHeight="1" x14ac:dyDescent="0.25">
      <c r="A23" s="251"/>
      <c r="B23" s="251"/>
      <c r="C23" s="248"/>
      <c r="D23" s="254"/>
      <c r="E23" s="251"/>
      <c r="F23" s="251"/>
      <c r="G23" s="248"/>
      <c r="H23" s="248"/>
      <c r="I23" s="255"/>
      <c r="J23" s="256"/>
      <c r="K23" s="248"/>
      <c r="L23" s="249"/>
      <c r="M23" s="249"/>
      <c r="N23" s="248"/>
      <c r="O23" s="163"/>
      <c r="P23" s="116"/>
      <c r="Q23" s="163"/>
      <c r="R23" s="163"/>
      <c r="S23" s="163"/>
      <c r="T23" s="167"/>
      <c r="U23" s="163"/>
      <c r="V23" s="163"/>
      <c r="W23" s="163"/>
      <c r="X23" s="167" t="b">
        <f t="shared" si="7"/>
        <v>0</v>
      </c>
      <c r="Y23" s="167" t="b">
        <f>IF(Z23&lt;=20%,'[7]Tabla probabilidad'!$B$5,IF(Z23&lt;=40%,'[7]Tabla probabilidad'!$B$6,IF(Z23&lt;=60%,'[7]Tabla probabilidad'!$B$7,IF(Z23&lt;=80%,'[7]Tabla probabilidad'!$B$8,IF(Z23&lt;=100%,'[7]Tabla probabilidad'!$B$9)))))</f>
        <v>0</v>
      </c>
      <c r="Z23" s="167" t="b">
        <f t="shared" si="8"/>
        <v>0</v>
      </c>
      <c r="AA23" s="258"/>
      <c r="AB23" s="258"/>
      <c r="AC23" s="167" t="b">
        <f t="shared" si="1"/>
        <v>0</v>
      </c>
      <c r="AD23" s="167" t="b">
        <f t="shared" si="9"/>
        <v>0</v>
      </c>
      <c r="AE23" s="258"/>
      <c r="AF23" s="258"/>
      <c r="AG23" s="251"/>
      <c r="AH23" s="248"/>
      <c r="AI23" s="248"/>
      <c r="AJ23" s="248"/>
      <c r="AK23" s="248"/>
      <c r="AL23" s="248"/>
      <c r="AM23" s="248"/>
      <c r="AN23" s="248"/>
    </row>
    <row r="24" spans="1:40" ht="108" customHeight="1" x14ac:dyDescent="0.25">
      <c r="A24" s="252"/>
      <c r="B24" s="252"/>
      <c r="C24" s="248"/>
      <c r="D24" s="254"/>
      <c r="E24" s="252"/>
      <c r="F24" s="252"/>
      <c r="G24" s="248"/>
      <c r="H24" s="248"/>
      <c r="I24" s="255"/>
      <c r="J24" s="256"/>
      <c r="K24" s="248"/>
      <c r="L24" s="249"/>
      <c r="M24" s="249"/>
      <c r="N24" s="248"/>
      <c r="O24" s="163"/>
      <c r="P24" s="116"/>
      <c r="Q24" s="163"/>
      <c r="R24" s="163"/>
      <c r="S24" s="163"/>
      <c r="T24" s="167"/>
      <c r="U24" s="163"/>
      <c r="V24" s="163"/>
      <c r="W24" s="163"/>
      <c r="X24" s="167" t="b">
        <f t="shared" si="7"/>
        <v>0</v>
      </c>
      <c r="Y24" s="167" t="b">
        <f>IF(Z24&lt;=20%,'[7]Tabla probabilidad'!$B$5,IF(Z24&lt;=40%,'[7]Tabla probabilidad'!$B$6,IF(Z24&lt;=60%,'[7]Tabla probabilidad'!$B$7,IF(Z24&lt;=80%,'[7]Tabla probabilidad'!$B$8,IF(Z24&lt;=100%,'[7]Tabla probabilidad'!$B$9)))))</f>
        <v>0</v>
      </c>
      <c r="Z24" s="167" t="b">
        <f t="shared" si="8"/>
        <v>0</v>
      </c>
      <c r="AA24" s="259"/>
      <c r="AB24" s="259"/>
      <c r="AC24" s="167" t="b">
        <f t="shared" si="1"/>
        <v>0</v>
      </c>
      <c r="AD24" s="167" t="b">
        <f t="shared" si="9"/>
        <v>0</v>
      </c>
      <c r="AE24" s="259"/>
      <c r="AF24" s="259"/>
      <c r="AG24" s="252"/>
      <c r="AH24" s="248"/>
      <c r="AI24" s="248"/>
      <c r="AJ24" s="248"/>
      <c r="AK24" s="248"/>
      <c r="AL24" s="248"/>
      <c r="AM24" s="248"/>
      <c r="AN24" s="248"/>
    </row>
    <row r="25" spans="1:40" ht="98.25" customHeight="1" x14ac:dyDescent="0.25">
      <c r="A25" s="250">
        <v>5</v>
      </c>
      <c r="B25" s="250" t="s">
        <v>596</v>
      </c>
      <c r="C25" s="248" t="s">
        <v>232</v>
      </c>
      <c r="D25" s="254" t="s">
        <v>597</v>
      </c>
      <c r="E25" s="250" t="s">
        <v>598</v>
      </c>
      <c r="F25" s="250" t="s">
        <v>599</v>
      </c>
      <c r="G25" s="248" t="s">
        <v>41</v>
      </c>
      <c r="H25" s="248">
        <v>0</v>
      </c>
      <c r="I25" s="255" t="str">
        <f>IF(H25&lt;=2,'[7]Tabla probabilidad'!$B$5,IF(H25&lt;=24,'[7]Tabla probabilidad'!$B$6,IF(H25&lt;=500,'[7]Tabla probabilidad'!$B$7,IF(H25&lt;=5000,'[7]Tabla probabilidad'!$B$8,IF(H25&gt;5000,'[7]Tabla probabilidad'!$B$9)))))</f>
        <v>Muy Baja</v>
      </c>
      <c r="J25" s="256">
        <f>IF(H25&lt;=2,'[7]Tabla probabilidad'!$D$5,IF(H25&lt;=24,'[7]Tabla probabilidad'!$D$6,IF(H25&lt;=500,'[7]Tabla probabilidad'!$D$7,IF(H25&lt;=5000,'[7]Tabla probabilidad'!$D$8,IF(H25&gt;5000,'[7]Tabla probabilidad'!$D$9)))))</f>
        <v>0.2</v>
      </c>
      <c r="K25" s="248" t="s">
        <v>227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VLOOKUP((I25&amp;L25),[7]Hoja1!$B$4:$C$28,2,0)</f>
        <v>Bajo</v>
      </c>
      <c r="O25" s="163">
        <v>1</v>
      </c>
      <c r="P25" s="116" t="s">
        <v>586</v>
      </c>
      <c r="Q25" s="163" t="str">
        <f t="shared" ref="Q25:Q27" si="10">IF(R25="Preventivo","Probabilidad",IF(R25="Detectivo","Probabilidad", IF(R25="Correctivo","Impacto")))</f>
        <v>Probabilidad</v>
      </c>
      <c r="R25" s="163" t="s">
        <v>51</v>
      </c>
      <c r="S25" s="163" t="s">
        <v>56</v>
      </c>
      <c r="T25" s="167">
        <f>VLOOKUP(R25&amp;S25,[7]Hoja1!$Q$4:$R$9,2,0)</f>
        <v>0.45</v>
      </c>
      <c r="U25" s="163" t="s">
        <v>58</v>
      </c>
      <c r="V25" s="163" t="s">
        <v>61</v>
      </c>
      <c r="W25" s="163" t="s">
        <v>64</v>
      </c>
      <c r="X25" s="167">
        <f>IF(Q25="Probabilidad",($J$25*T25),IF(Q25="Impacto"," "))</f>
        <v>9.0000000000000011E-2</v>
      </c>
      <c r="Y25" s="167" t="str">
        <f>IF(Z25&lt;=20%,'[7]Tabla probabilidad'!$B$5,IF(Z25&lt;=40%,'[7]Tabla probabilidad'!$B$6,IF(Z25&lt;=60%,'[7]Tabla probabilidad'!$B$7,IF(Z25&lt;=80%,'[7]Tabla probabilidad'!$B$8,IF(Z25&lt;=100%,'[7]Tabla probabilidad'!$B$9)))))</f>
        <v>Muy Baja</v>
      </c>
      <c r="Z25" s="167">
        <f>IF(R25="Preventivo",($J$25-($J$25*T25)),IF(R25="Detectivo",($J$25-($J$25*T25)),IF(R25="Correctivo",($J$25))))</f>
        <v>0.11</v>
      </c>
      <c r="AA25" s="257" t="str">
        <f>IF(AB25&lt;=20%,'[7]Tabla probabilidad'!$B$5,IF(AB25&lt;=40%,'[7]Tabla probabilidad'!$B$6,IF(AB25&lt;=60%,'[7]Tabla probabilidad'!$B$7,IF(AB25&lt;=80%,'[7]Tabla probabilidad'!$B$8,IF(AB25&lt;=100%,'[7]Tabla probabilidad'!$B$9)))))</f>
        <v>Muy Baja</v>
      </c>
      <c r="AB25" s="257">
        <f>AVERAGE(Z25:Z29)</f>
        <v>0.11</v>
      </c>
      <c r="AC25" s="167" t="str">
        <f t="shared" si="1"/>
        <v>Leve</v>
      </c>
      <c r="AD25" s="167">
        <f>IF(Q25="Probabilidad",(($M$25-0)),IF(Q25="Impacto",($M$25-($M$25*T25))))</f>
        <v>0.2</v>
      </c>
      <c r="AE25" s="257" t="str">
        <f>IF(AF25&lt;=20%,"Leve",IF(AF25&lt;=40%,"Menor",IF(AF25&lt;=60%,"Moderado",IF(AF25&lt;=80%,"Mayor",IF(AF25&lt;=100%,"Catastrófico")))))</f>
        <v>Leve</v>
      </c>
      <c r="AF25" s="257">
        <f>AVERAGE(AD25:AD29)</f>
        <v>0.20000000000000004</v>
      </c>
      <c r="AG25" s="250" t="str">
        <f>VLOOKUP(AA25&amp;AE25,[7]Hoja1!$B$4:$C$28,2,0)</f>
        <v>Bajo</v>
      </c>
      <c r="AH25" s="248" t="s">
        <v>206</v>
      </c>
      <c r="AI25" s="248"/>
      <c r="AJ25" s="248"/>
      <c r="AK25" s="248"/>
      <c r="AL25" s="248"/>
      <c r="AM25" s="248"/>
      <c r="AN25" s="248"/>
    </row>
    <row r="26" spans="1:40" ht="91.5" customHeight="1" x14ac:dyDescent="0.25">
      <c r="A26" s="251"/>
      <c r="B26" s="251"/>
      <c r="C26" s="248"/>
      <c r="D26" s="254"/>
      <c r="E26" s="251"/>
      <c r="F26" s="251"/>
      <c r="G26" s="248"/>
      <c r="H26" s="248"/>
      <c r="I26" s="255"/>
      <c r="J26" s="256"/>
      <c r="K26" s="248"/>
      <c r="L26" s="249"/>
      <c r="M26" s="249"/>
      <c r="N26" s="248"/>
      <c r="O26" s="163">
        <v>2</v>
      </c>
      <c r="P26" s="120" t="s">
        <v>600</v>
      </c>
      <c r="Q26" s="163" t="str">
        <f t="shared" si="10"/>
        <v>Probabilidad</v>
      </c>
      <c r="R26" s="163" t="s">
        <v>51</v>
      </c>
      <c r="S26" s="163" t="s">
        <v>56</v>
      </c>
      <c r="T26" s="167">
        <f>VLOOKUP(R26&amp;S26,[7]Hoja1!$Q$4:$R$9,2,0)</f>
        <v>0.45</v>
      </c>
      <c r="U26" s="163" t="s">
        <v>58</v>
      </c>
      <c r="V26" s="163" t="s">
        <v>61</v>
      </c>
      <c r="W26" s="163" t="s">
        <v>64</v>
      </c>
      <c r="X26" s="167">
        <f t="shared" ref="X26:X29" si="11">IF(Q26="Probabilidad",($J$25*T26),IF(Q26="Impacto"," "))</f>
        <v>9.0000000000000011E-2</v>
      </c>
      <c r="Y26" s="167" t="str">
        <f>IF(Z26&lt;=20%,'[7]Tabla probabilidad'!$B$5,IF(Z26&lt;=40%,'[7]Tabla probabilidad'!$B$6,IF(Z26&lt;=60%,'[7]Tabla probabilidad'!$B$7,IF(Z26&lt;=80%,'[7]Tabla probabilidad'!$B$8,IF(Z26&lt;=100%,'[7]Tabla probabilidad'!$B$9)))))</f>
        <v>Muy Baja</v>
      </c>
      <c r="Z26" s="167">
        <f t="shared" ref="Z26:Z29" si="12">IF(R26="Preventivo",($J$25-($J$25*T26)),IF(R26="Detectivo",($J$25-($J$25*T26)),IF(R26="Correctivo",($J$25))))</f>
        <v>0.11</v>
      </c>
      <c r="AA26" s="258"/>
      <c r="AB26" s="258"/>
      <c r="AC26" s="167" t="str">
        <f t="shared" si="1"/>
        <v>Leve</v>
      </c>
      <c r="AD26" s="167">
        <f t="shared" ref="AD26:AD29" si="13">IF(Q26="Probabilidad",(($M$25-0)),IF(Q26="Impacto",($M$25-($M$25*T26))))</f>
        <v>0.2</v>
      </c>
      <c r="AE26" s="258"/>
      <c r="AF26" s="258"/>
      <c r="AG26" s="251"/>
      <c r="AH26" s="248"/>
      <c r="AI26" s="248"/>
      <c r="AJ26" s="248"/>
      <c r="AK26" s="248"/>
      <c r="AL26" s="248"/>
      <c r="AM26" s="248"/>
      <c r="AN26" s="248"/>
    </row>
    <row r="27" spans="1:40" ht="78" customHeight="1" x14ac:dyDescent="0.25">
      <c r="A27" s="251"/>
      <c r="B27" s="251"/>
      <c r="C27" s="248"/>
      <c r="D27" s="254"/>
      <c r="E27" s="251"/>
      <c r="F27" s="251"/>
      <c r="G27" s="248"/>
      <c r="H27" s="248"/>
      <c r="I27" s="255"/>
      <c r="J27" s="256"/>
      <c r="K27" s="248"/>
      <c r="L27" s="249"/>
      <c r="M27" s="249"/>
      <c r="N27" s="248"/>
      <c r="O27" s="163">
        <v>3</v>
      </c>
      <c r="P27" s="116" t="s">
        <v>601</v>
      </c>
      <c r="Q27" s="163" t="str">
        <f t="shared" si="10"/>
        <v>Probabilidad</v>
      </c>
      <c r="R27" s="163" t="s">
        <v>51</v>
      </c>
      <c r="S27" s="163" t="s">
        <v>56</v>
      </c>
      <c r="T27" s="167">
        <f>VLOOKUP(R27&amp;S27,[7]Hoja1!$Q$4:$R$9,2,0)</f>
        <v>0.45</v>
      </c>
      <c r="U27" s="163" t="s">
        <v>59</v>
      </c>
      <c r="V27" s="163" t="s">
        <v>61</v>
      </c>
      <c r="W27" s="163" t="s">
        <v>65</v>
      </c>
      <c r="X27" s="167">
        <f t="shared" si="11"/>
        <v>9.0000000000000011E-2</v>
      </c>
      <c r="Y27" s="167" t="str">
        <f>IF(Z27&lt;=20%,'[7]Tabla probabilidad'!$B$5,IF(Z27&lt;=40%,'[7]Tabla probabilidad'!$B$6,IF(Z27&lt;=60%,'[7]Tabla probabilidad'!$B$7,IF(Z27&lt;=80%,'[7]Tabla probabilidad'!$B$8,IF(Z27&lt;=100%,'[7]Tabla probabilidad'!$B$9)))))</f>
        <v>Muy Baja</v>
      </c>
      <c r="Z27" s="167">
        <f t="shared" si="12"/>
        <v>0.11</v>
      </c>
      <c r="AA27" s="258"/>
      <c r="AB27" s="258"/>
      <c r="AC27" s="167" t="str">
        <f t="shared" si="1"/>
        <v>Leve</v>
      </c>
      <c r="AD27" s="167">
        <f t="shared" si="13"/>
        <v>0.2</v>
      </c>
      <c r="AE27" s="258"/>
      <c r="AF27" s="258"/>
      <c r="AG27" s="251"/>
      <c r="AH27" s="248"/>
      <c r="AI27" s="248"/>
      <c r="AJ27" s="248"/>
      <c r="AK27" s="248"/>
      <c r="AL27" s="248"/>
      <c r="AM27" s="248"/>
      <c r="AN27" s="248"/>
    </row>
    <row r="28" spans="1:40" ht="113.25" customHeight="1" x14ac:dyDescent="0.25">
      <c r="A28" s="251"/>
      <c r="B28" s="251"/>
      <c r="C28" s="248"/>
      <c r="D28" s="254"/>
      <c r="E28" s="251"/>
      <c r="F28" s="251"/>
      <c r="G28" s="248"/>
      <c r="H28" s="248"/>
      <c r="I28" s="255"/>
      <c r="J28" s="256"/>
      <c r="K28" s="248"/>
      <c r="L28" s="249"/>
      <c r="M28" s="249"/>
      <c r="N28" s="248"/>
      <c r="O28" s="163"/>
      <c r="P28" s="116"/>
      <c r="Q28" s="163"/>
      <c r="R28" s="163"/>
      <c r="S28" s="163"/>
      <c r="T28" s="167"/>
      <c r="U28" s="163"/>
      <c r="V28" s="163"/>
      <c r="W28" s="163"/>
      <c r="X28" s="167" t="b">
        <f t="shared" si="11"/>
        <v>0</v>
      </c>
      <c r="Y28" s="167" t="b">
        <f>IF(Z28&lt;=20%,'[7]Tabla probabilidad'!$B$5,IF(Z28&lt;=40%,'[7]Tabla probabilidad'!$B$6,IF(Z28&lt;=60%,'[7]Tabla probabilidad'!$B$7,IF(Z28&lt;=80%,'[7]Tabla probabilidad'!$B$8,IF(Z28&lt;=100%,'[7]Tabla probabilidad'!$B$9)))))</f>
        <v>0</v>
      </c>
      <c r="Z28" s="167" t="b">
        <f t="shared" si="12"/>
        <v>0</v>
      </c>
      <c r="AA28" s="258"/>
      <c r="AB28" s="258"/>
      <c r="AC28" s="167" t="b">
        <f t="shared" si="1"/>
        <v>0</v>
      </c>
      <c r="AD28" s="167" t="b">
        <f t="shared" si="13"/>
        <v>0</v>
      </c>
      <c r="AE28" s="258"/>
      <c r="AF28" s="258"/>
      <c r="AG28" s="251"/>
      <c r="AH28" s="248"/>
      <c r="AI28" s="248"/>
      <c r="AJ28" s="248"/>
      <c r="AK28" s="248"/>
      <c r="AL28" s="248"/>
      <c r="AM28" s="248"/>
      <c r="AN28" s="248"/>
    </row>
    <row r="29" spans="1:40" ht="121.5" customHeight="1" x14ac:dyDescent="0.25">
      <c r="A29" s="252"/>
      <c r="B29" s="252"/>
      <c r="C29" s="248"/>
      <c r="D29" s="254"/>
      <c r="E29" s="252"/>
      <c r="F29" s="252"/>
      <c r="G29" s="248"/>
      <c r="H29" s="248"/>
      <c r="I29" s="255"/>
      <c r="J29" s="256"/>
      <c r="K29" s="248"/>
      <c r="L29" s="249"/>
      <c r="M29" s="249"/>
      <c r="N29" s="248"/>
      <c r="O29" s="163"/>
      <c r="P29" s="116"/>
      <c r="Q29" s="163"/>
      <c r="R29" s="163"/>
      <c r="S29" s="163"/>
      <c r="T29" s="167"/>
      <c r="U29" s="163"/>
      <c r="V29" s="163"/>
      <c r="W29" s="163"/>
      <c r="X29" s="167" t="b">
        <f t="shared" si="11"/>
        <v>0</v>
      </c>
      <c r="Y29" s="167" t="b">
        <f>IF(Z29&lt;=20%,'[7]Tabla probabilidad'!$B$5,IF(Z29&lt;=40%,'[7]Tabla probabilidad'!$B$6,IF(Z29&lt;=60%,'[7]Tabla probabilidad'!$B$7,IF(Z29&lt;=80%,'[7]Tabla probabilidad'!$B$8,IF(Z29&lt;=100%,'[7]Tabla probabilidad'!$B$9)))))</f>
        <v>0</v>
      </c>
      <c r="Z29" s="167" t="b">
        <f t="shared" si="12"/>
        <v>0</v>
      </c>
      <c r="AA29" s="259"/>
      <c r="AB29" s="259"/>
      <c r="AC29" s="167" t="b">
        <f t="shared" si="1"/>
        <v>0</v>
      </c>
      <c r="AD29" s="167" t="b">
        <f t="shared" si="13"/>
        <v>0</v>
      </c>
      <c r="AE29" s="259"/>
      <c r="AF29" s="259"/>
      <c r="AG29" s="252"/>
      <c r="AH29" s="248"/>
      <c r="AI29" s="248"/>
      <c r="AJ29" s="248"/>
      <c r="AK29" s="248"/>
      <c r="AL29" s="248"/>
      <c r="AM29" s="248"/>
      <c r="AN29" s="248"/>
    </row>
    <row r="30" spans="1:40" ht="42.75" customHeight="1" x14ac:dyDescent="0.25"/>
  </sheetData>
  <mergeCells count="159">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AL8:AL9"/>
    <mergeCell ref="AM8:AM9"/>
    <mergeCell ref="AN8:AN9"/>
    <mergeCell ref="Y8:Y9"/>
    <mergeCell ref="Z8:Z9"/>
    <mergeCell ref="AC8:AC9"/>
    <mergeCell ref="AD8:AD9"/>
    <mergeCell ref="AG8:AG9"/>
    <mergeCell ref="AH8:AH9"/>
    <mergeCell ref="A10:A14"/>
    <mergeCell ref="B10:B14"/>
    <mergeCell ref="C10:C14"/>
    <mergeCell ref="D10:D14"/>
    <mergeCell ref="E10:E14"/>
    <mergeCell ref="F10:F14"/>
    <mergeCell ref="AI8:AI9"/>
    <mergeCell ref="AJ8:AJ9"/>
    <mergeCell ref="AK8:AK9"/>
    <mergeCell ref="N8:N9"/>
    <mergeCell ref="O8:O9"/>
    <mergeCell ref="P8:P9"/>
    <mergeCell ref="Q8:Q9"/>
    <mergeCell ref="R8:W8"/>
    <mergeCell ref="X8:X9"/>
    <mergeCell ref="H8:H9"/>
    <mergeCell ref="I8:I9"/>
    <mergeCell ref="J8:J9"/>
    <mergeCell ref="K8:K9"/>
    <mergeCell ref="L8:L9"/>
    <mergeCell ref="M8:M9"/>
    <mergeCell ref="A15:A19"/>
    <mergeCell ref="B15:B19"/>
    <mergeCell ref="C15:C19"/>
    <mergeCell ref="D15:D19"/>
    <mergeCell ref="E15:E19"/>
    <mergeCell ref="AB10:AB14"/>
    <mergeCell ref="AE10:AE14"/>
    <mergeCell ref="AF10:AF14"/>
    <mergeCell ref="AG10:AG14"/>
    <mergeCell ref="S10:S14"/>
    <mergeCell ref="T10:T14"/>
    <mergeCell ref="U10:U14"/>
    <mergeCell ref="V10:V14"/>
    <mergeCell ref="W10:W14"/>
    <mergeCell ref="AA10:AA14"/>
    <mergeCell ref="M10:M14"/>
    <mergeCell ref="N10:N14"/>
    <mergeCell ref="O10:O14"/>
    <mergeCell ref="P10:P14"/>
    <mergeCell ref="Q10:Q14"/>
    <mergeCell ref="R10:R14"/>
    <mergeCell ref="G10:G14"/>
    <mergeCell ref="H10:H14"/>
    <mergeCell ref="I10:I14"/>
    <mergeCell ref="H15:H19"/>
    <mergeCell ref="I15:I19"/>
    <mergeCell ref="J15:J19"/>
    <mergeCell ref="K15:K19"/>
    <mergeCell ref="AJ10:AJ14"/>
    <mergeCell ref="AK10:AK14"/>
    <mergeCell ref="AL10:AL14"/>
    <mergeCell ref="AM10:AM14"/>
    <mergeCell ref="AN10:AN14"/>
    <mergeCell ref="AH10:AH14"/>
    <mergeCell ref="AI10:AI14"/>
    <mergeCell ref="J10:J14"/>
    <mergeCell ref="K10:K14"/>
    <mergeCell ref="L10:L14"/>
    <mergeCell ref="AL15:AL19"/>
    <mergeCell ref="AM15:AM19"/>
    <mergeCell ref="AN15:AN19"/>
    <mergeCell ref="A20:A24"/>
    <mergeCell ref="B20:B24"/>
    <mergeCell ref="C20:C24"/>
    <mergeCell ref="D20:D24"/>
    <mergeCell ref="E20:E24"/>
    <mergeCell ref="F20:F24"/>
    <mergeCell ref="G20:G24"/>
    <mergeCell ref="AF15:AF19"/>
    <mergeCell ref="AG15:AG19"/>
    <mergeCell ref="AH15:AH19"/>
    <mergeCell ref="AI15:AI19"/>
    <mergeCell ref="AJ15:AJ19"/>
    <mergeCell ref="AK15:AK19"/>
    <mergeCell ref="L15:L19"/>
    <mergeCell ref="M15:M19"/>
    <mergeCell ref="N15:N19"/>
    <mergeCell ref="AA15:AA19"/>
    <mergeCell ref="AB15:AB19"/>
    <mergeCell ref="AE15:AE19"/>
    <mergeCell ref="F15:F19"/>
    <mergeCell ref="G15:G19"/>
    <mergeCell ref="AB20:AB24"/>
    <mergeCell ref="AE20:AE24"/>
    <mergeCell ref="AF20:AF24"/>
    <mergeCell ref="AG20:AG24"/>
    <mergeCell ref="H20:H24"/>
    <mergeCell ref="I20:I24"/>
    <mergeCell ref="J20:J24"/>
    <mergeCell ref="K20:K24"/>
    <mergeCell ref="L20:L24"/>
    <mergeCell ref="M20:M24"/>
    <mergeCell ref="J25:J29"/>
    <mergeCell ref="K25:K29"/>
    <mergeCell ref="L25:L29"/>
    <mergeCell ref="M25:M29"/>
    <mergeCell ref="N25:N29"/>
    <mergeCell ref="AA25:AA29"/>
    <mergeCell ref="AN20:AN24"/>
    <mergeCell ref="A25:A29"/>
    <mergeCell ref="B25:B29"/>
    <mergeCell ref="C25:C29"/>
    <mergeCell ref="D25:D29"/>
    <mergeCell ref="E25:E29"/>
    <mergeCell ref="F25:F29"/>
    <mergeCell ref="G25:G29"/>
    <mergeCell ref="H25:H29"/>
    <mergeCell ref="I25:I29"/>
    <mergeCell ref="AH20:AH24"/>
    <mergeCell ref="AI20:AI24"/>
    <mergeCell ref="AJ20:AJ24"/>
    <mergeCell ref="AK20:AK24"/>
    <mergeCell ref="AL20:AL24"/>
    <mergeCell ref="AM20:AM24"/>
    <mergeCell ref="N20:N24"/>
    <mergeCell ref="AA20:AA24"/>
    <mergeCell ref="AJ25:AJ29"/>
    <mergeCell ref="AK25:AK29"/>
    <mergeCell ref="AL25:AL29"/>
    <mergeCell ref="AM25:AM29"/>
    <mergeCell ref="AN25:AN29"/>
    <mergeCell ref="AB25:AB29"/>
    <mergeCell ref="AE25:AE29"/>
    <mergeCell ref="AF25:AF29"/>
    <mergeCell ref="AG25:AG29"/>
    <mergeCell ref="AH25:AH29"/>
    <mergeCell ref="AI25:AI29"/>
  </mergeCells>
  <conditionalFormatting sqref="I10">
    <cfRule type="containsText" dxfId="1743" priority="195" operator="containsText" text="Muy Baja">
      <formula>NOT(ISERROR(SEARCH("Muy Baja",I10)))</formula>
    </cfRule>
    <cfRule type="containsText" dxfId="1742" priority="196" operator="containsText" text="Baja">
      <formula>NOT(ISERROR(SEARCH("Baja",I10)))</formula>
    </cfRule>
    <cfRule type="containsText" dxfId="1741" priority="198" operator="containsText" text="Muy Alta">
      <formula>NOT(ISERROR(SEARCH("Muy Alta",I10)))</formula>
    </cfRule>
    <cfRule type="containsText" dxfId="1740" priority="199" operator="containsText" text="Alta">
      <formula>NOT(ISERROR(SEARCH("Alta",I10)))</formula>
    </cfRule>
    <cfRule type="containsText" dxfId="1739" priority="200" operator="containsText" text="Media">
      <formula>NOT(ISERROR(SEARCH("Media",I10)))</formula>
    </cfRule>
    <cfRule type="containsText" dxfId="1738" priority="201" operator="containsText" text="Media">
      <formula>NOT(ISERROR(SEARCH("Media",I10)))</formula>
    </cfRule>
    <cfRule type="containsText" dxfId="1737" priority="202" operator="containsText" text="Media">
      <formula>NOT(ISERROR(SEARCH("Media",I10)))</formula>
    </cfRule>
    <cfRule type="containsText" dxfId="1736" priority="203" operator="containsText" text="Muy Baja">
      <formula>NOT(ISERROR(SEARCH("Muy Baja",I10)))</formula>
    </cfRule>
    <cfRule type="containsText" dxfId="1735" priority="204" operator="containsText" text="Baja">
      <formula>NOT(ISERROR(SEARCH("Baja",I10)))</formula>
    </cfRule>
    <cfRule type="containsText" dxfId="1734" priority="205" operator="containsText" text="Muy Baja">
      <formula>NOT(ISERROR(SEARCH("Muy Baja",I10)))</formula>
    </cfRule>
    <cfRule type="containsText" dxfId="1733" priority="206" operator="containsText" text="Muy Baja">
      <formula>NOT(ISERROR(SEARCH("Muy Baja",I10)))</formula>
    </cfRule>
    <cfRule type="containsText" dxfId="1732" priority="207" operator="containsText" text="Muy Baja">
      <formula>NOT(ISERROR(SEARCH("Muy Baja",I10)))</formula>
    </cfRule>
    <cfRule type="containsText" dxfId="1731" priority="208" operator="containsText" text="Muy Baja'Tabla probabilidad'!">
      <formula>NOT(ISERROR(SEARCH("Muy Baja'Tabla probabilidad'!",I10)))</formula>
    </cfRule>
    <cfRule type="containsText" dxfId="1730" priority="209" operator="containsText" text="Muy bajo">
      <formula>NOT(ISERROR(SEARCH("Muy bajo",I10)))</formula>
    </cfRule>
    <cfRule type="containsText" dxfId="1729" priority="210" operator="containsText" text="Alta">
      <formula>NOT(ISERROR(SEARCH("Alta",I10)))</formula>
    </cfRule>
    <cfRule type="containsText" dxfId="1728" priority="211" operator="containsText" text="Media">
      <formula>NOT(ISERROR(SEARCH("Media",I10)))</formula>
    </cfRule>
    <cfRule type="containsText" dxfId="1727" priority="212" operator="containsText" text="Baja">
      <formula>NOT(ISERROR(SEARCH("Baja",I10)))</formula>
    </cfRule>
    <cfRule type="containsText" dxfId="1726" priority="213" operator="containsText" text="Muy baja">
      <formula>NOT(ISERROR(SEARCH("Muy baja",I10)))</formula>
    </cfRule>
    <cfRule type="cellIs" dxfId="1725" priority="216" operator="between">
      <formula>1</formula>
      <formula>2</formula>
    </cfRule>
    <cfRule type="cellIs" dxfId="1724" priority="217" operator="between">
      <formula>0</formula>
      <formula>2</formula>
    </cfRule>
  </conditionalFormatting>
  <conditionalFormatting sqref="I10">
    <cfRule type="containsText" dxfId="1723" priority="197" operator="containsText" text="Muy Alta">
      <formula>NOT(ISERROR(SEARCH("Muy Alta",I10)))</formula>
    </cfRule>
  </conditionalFormatting>
  <conditionalFormatting sqref="L10">
    <cfRule type="containsText" dxfId="1722" priority="189" operator="containsText" text="Catastrófico">
      <formula>NOT(ISERROR(SEARCH("Catastrófico",L10)))</formula>
    </cfRule>
    <cfRule type="containsText" dxfId="1721" priority="190" operator="containsText" text="Mayor">
      <formula>NOT(ISERROR(SEARCH("Mayor",L10)))</formula>
    </cfRule>
    <cfRule type="containsText" dxfId="1720" priority="191" operator="containsText" text="Alta">
      <formula>NOT(ISERROR(SEARCH("Alta",L10)))</formula>
    </cfRule>
    <cfRule type="containsText" dxfId="1719" priority="192" operator="containsText" text="Moderado">
      <formula>NOT(ISERROR(SEARCH("Moderado",L10)))</formula>
    </cfRule>
    <cfRule type="containsText" dxfId="1718" priority="193" operator="containsText" text="Menor">
      <formula>NOT(ISERROR(SEARCH("Menor",L10)))</formula>
    </cfRule>
    <cfRule type="containsText" dxfId="1717" priority="194" operator="containsText" text="Leve">
      <formula>NOT(ISERROR(SEARCH("Leve",L10)))</formula>
    </cfRule>
  </conditionalFormatting>
  <conditionalFormatting sqref="N10 N15 N20">
    <cfRule type="containsText" dxfId="1716" priority="184" operator="containsText" text="Extremo">
      <formula>NOT(ISERROR(SEARCH("Extremo",N10)))</formula>
    </cfRule>
    <cfRule type="containsText" dxfId="1715" priority="185" operator="containsText" text="Alto">
      <formula>NOT(ISERROR(SEARCH("Alto",N10)))</formula>
    </cfRule>
    <cfRule type="containsText" dxfId="1714" priority="186" operator="containsText" text="Bajo">
      <formula>NOT(ISERROR(SEARCH("Bajo",N10)))</formula>
    </cfRule>
    <cfRule type="containsText" dxfId="1713" priority="187" operator="containsText" text="Moderado">
      <formula>NOT(ISERROR(SEARCH("Moderado",N10)))</formula>
    </cfRule>
    <cfRule type="containsText" dxfId="1712" priority="188" operator="containsText" text="Extremo">
      <formula>NOT(ISERROR(SEARCH("Extremo",N10)))</formula>
    </cfRule>
  </conditionalFormatting>
  <conditionalFormatting sqref="M10">
    <cfRule type="containsText" dxfId="1711" priority="178" operator="containsText" text="Catastrófico">
      <formula>NOT(ISERROR(SEARCH("Catastrófico",M10)))</formula>
    </cfRule>
    <cfRule type="containsText" dxfId="1710" priority="179" operator="containsText" text="Mayor">
      <formula>NOT(ISERROR(SEARCH("Mayor",M10)))</formula>
    </cfRule>
    <cfRule type="containsText" dxfId="1709" priority="180" operator="containsText" text="Alta">
      <formula>NOT(ISERROR(SEARCH("Alta",M10)))</formula>
    </cfRule>
    <cfRule type="containsText" dxfId="1708" priority="181" operator="containsText" text="Moderado">
      <formula>NOT(ISERROR(SEARCH("Moderado",M10)))</formula>
    </cfRule>
    <cfRule type="containsText" dxfId="1707" priority="182" operator="containsText" text="Menor">
      <formula>NOT(ISERROR(SEARCH("Menor",M10)))</formula>
    </cfRule>
    <cfRule type="containsText" dxfId="1706" priority="183" operator="containsText" text="Leve">
      <formula>NOT(ISERROR(SEARCH("Leve",M10)))</formula>
    </cfRule>
  </conditionalFormatting>
  <conditionalFormatting sqref="Y10:Y14">
    <cfRule type="containsText" dxfId="1705" priority="172" operator="containsText" text="Muy Alta">
      <formula>NOT(ISERROR(SEARCH("Muy Alta",Y10)))</formula>
    </cfRule>
    <cfRule type="containsText" dxfId="1704" priority="173" operator="containsText" text="Alta">
      <formula>NOT(ISERROR(SEARCH("Alta",Y10)))</formula>
    </cfRule>
    <cfRule type="containsText" dxfId="1703" priority="174" operator="containsText" text="Media">
      <formula>NOT(ISERROR(SEARCH("Media",Y10)))</formula>
    </cfRule>
    <cfRule type="containsText" dxfId="1702" priority="175" operator="containsText" text="Muy Baja">
      <formula>NOT(ISERROR(SEARCH("Muy Baja",Y10)))</formula>
    </cfRule>
    <cfRule type="containsText" dxfId="1701" priority="176" operator="containsText" text="Baja">
      <formula>NOT(ISERROR(SEARCH("Baja",Y10)))</formula>
    </cfRule>
    <cfRule type="containsText" dxfId="1700" priority="177" operator="containsText" text="Muy Baja">
      <formula>NOT(ISERROR(SEARCH("Muy Baja",Y10)))</formula>
    </cfRule>
  </conditionalFormatting>
  <conditionalFormatting sqref="AC10:AC14">
    <cfRule type="containsText" dxfId="1699" priority="167" operator="containsText" text="Catastrófico">
      <formula>NOT(ISERROR(SEARCH("Catastrófico",AC10)))</formula>
    </cfRule>
    <cfRule type="containsText" dxfId="1698" priority="168" operator="containsText" text="Mayor">
      <formula>NOT(ISERROR(SEARCH("Mayor",AC10)))</formula>
    </cfRule>
    <cfRule type="containsText" dxfId="1697" priority="169" operator="containsText" text="Moderado">
      <formula>NOT(ISERROR(SEARCH("Moderado",AC10)))</formula>
    </cfRule>
    <cfRule type="containsText" dxfId="1696" priority="170" operator="containsText" text="Menor">
      <formula>NOT(ISERROR(SEARCH("Menor",AC10)))</formula>
    </cfRule>
    <cfRule type="containsText" dxfId="1695" priority="171" operator="containsText" text="Leve">
      <formula>NOT(ISERROR(SEARCH("Leve",AC10)))</formula>
    </cfRule>
  </conditionalFormatting>
  <conditionalFormatting sqref="AG10">
    <cfRule type="containsText" dxfId="1694" priority="158" operator="containsText" text="Extremo">
      <formula>NOT(ISERROR(SEARCH("Extremo",AG10)))</formula>
    </cfRule>
    <cfRule type="containsText" dxfId="1693" priority="159" operator="containsText" text="Alto">
      <formula>NOT(ISERROR(SEARCH("Alto",AG10)))</formula>
    </cfRule>
    <cfRule type="containsText" dxfId="1692" priority="160" operator="containsText" text="Moderado">
      <formula>NOT(ISERROR(SEARCH("Moderado",AG10)))</formula>
    </cfRule>
    <cfRule type="containsText" dxfId="1691" priority="161" operator="containsText" text="Menor">
      <formula>NOT(ISERROR(SEARCH("Menor",AG10)))</formula>
    </cfRule>
    <cfRule type="containsText" dxfId="1690" priority="162" operator="containsText" text="Bajo">
      <formula>NOT(ISERROR(SEARCH("Bajo",AG10)))</formula>
    </cfRule>
    <cfRule type="containsText" dxfId="1689" priority="163" operator="containsText" text="Moderado">
      <formula>NOT(ISERROR(SEARCH("Moderado",AG10)))</formula>
    </cfRule>
    <cfRule type="containsText" dxfId="1688" priority="164" operator="containsText" text="Extremo">
      <formula>NOT(ISERROR(SEARCH("Extremo",AG10)))</formula>
    </cfRule>
    <cfRule type="containsText" dxfId="1687" priority="165" operator="containsText" text="Baja">
      <formula>NOT(ISERROR(SEARCH("Baja",AG10)))</formula>
    </cfRule>
    <cfRule type="containsText" dxfId="1686" priority="166" operator="containsText" text="Alto">
      <formula>NOT(ISERROR(SEARCH("Alto",AG10)))</formula>
    </cfRule>
  </conditionalFormatting>
  <conditionalFormatting sqref="AA10:AA14">
    <cfRule type="containsText" dxfId="1685" priority="153" operator="containsText" text="Muy Alta">
      <formula>NOT(ISERROR(SEARCH("Muy Alta",AA10)))</formula>
    </cfRule>
    <cfRule type="containsText" dxfId="1684" priority="154" operator="containsText" text="Alta">
      <formula>NOT(ISERROR(SEARCH("Alta",AA10)))</formula>
    </cfRule>
    <cfRule type="containsText" dxfId="1683" priority="155" operator="containsText" text="Media">
      <formula>NOT(ISERROR(SEARCH("Media",AA10)))</formula>
    </cfRule>
    <cfRule type="containsText" dxfId="1682" priority="156" operator="containsText" text="Baja">
      <formula>NOT(ISERROR(SEARCH("Baja",AA10)))</formula>
    </cfRule>
    <cfRule type="containsText" dxfId="1681" priority="157" operator="containsText" text="Muy Baja">
      <formula>NOT(ISERROR(SEARCH("Muy Baja",AA10)))</formula>
    </cfRule>
  </conditionalFormatting>
  <conditionalFormatting sqref="AE10:AE14">
    <cfRule type="containsText" dxfId="1680" priority="148" operator="containsText" text="Catastrófico">
      <formula>NOT(ISERROR(SEARCH("Catastrófico",AE10)))</formula>
    </cfRule>
    <cfRule type="containsText" dxfId="1679" priority="149" operator="containsText" text="Moderado">
      <formula>NOT(ISERROR(SEARCH("Moderado",AE10)))</formula>
    </cfRule>
    <cfRule type="containsText" dxfId="1678" priority="150" operator="containsText" text="Menor">
      <formula>NOT(ISERROR(SEARCH("Menor",AE10)))</formula>
    </cfRule>
    <cfRule type="containsText" dxfId="1677" priority="151" operator="containsText" text="Leve">
      <formula>NOT(ISERROR(SEARCH("Leve",AE10)))</formula>
    </cfRule>
    <cfRule type="containsText" dxfId="1676" priority="152" operator="containsText" text="Mayor">
      <formula>NOT(ISERROR(SEARCH("Mayor",AE10)))</formula>
    </cfRule>
  </conditionalFormatting>
  <conditionalFormatting sqref="I15 I20">
    <cfRule type="containsText" dxfId="1675" priority="125" operator="containsText" text="Muy Baja">
      <formula>NOT(ISERROR(SEARCH("Muy Baja",I15)))</formula>
    </cfRule>
    <cfRule type="containsText" dxfId="1674" priority="126" operator="containsText" text="Baja">
      <formula>NOT(ISERROR(SEARCH("Baja",I15)))</formula>
    </cfRule>
    <cfRule type="containsText" dxfId="1673" priority="128" operator="containsText" text="Muy Alta">
      <formula>NOT(ISERROR(SEARCH("Muy Alta",I15)))</formula>
    </cfRule>
    <cfRule type="containsText" dxfId="1672" priority="129" operator="containsText" text="Alta">
      <formula>NOT(ISERROR(SEARCH("Alta",I15)))</formula>
    </cfRule>
    <cfRule type="containsText" dxfId="1671" priority="130" operator="containsText" text="Media">
      <formula>NOT(ISERROR(SEARCH("Media",I15)))</formula>
    </cfRule>
    <cfRule type="containsText" dxfId="1670" priority="131" operator="containsText" text="Media">
      <formula>NOT(ISERROR(SEARCH("Media",I15)))</formula>
    </cfRule>
    <cfRule type="containsText" dxfId="1669" priority="132" operator="containsText" text="Media">
      <formula>NOT(ISERROR(SEARCH("Media",I15)))</formula>
    </cfRule>
    <cfRule type="containsText" dxfId="1668" priority="133" operator="containsText" text="Muy Baja">
      <formula>NOT(ISERROR(SEARCH("Muy Baja",I15)))</formula>
    </cfRule>
    <cfRule type="containsText" dxfId="1667" priority="134" operator="containsText" text="Baja">
      <formula>NOT(ISERROR(SEARCH("Baja",I15)))</formula>
    </cfRule>
    <cfRule type="containsText" dxfId="1666" priority="135" operator="containsText" text="Muy Baja">
      <formula>NOT(ISERROR(SEARCH("Muy Baja",I15)))</formula>
    </cfRule>
    <cfRule type="containsText" dxfId="1665" priority="136" operator="containsText" text="Muy Baja">
      <formula>NOT(ISERROR(SEARCH("Muy Baja",I15)))</formula>
    </cfRule>
    <cfRule type="containsText" dxfId="1664" priority="137" operator="containsText" text="Muy Baja">
      <formula>NOT(ISERROR(SEARCH("Muy Baja",I15)))</formula>
    </cfRule>
    <cfRule type="containsText" dxfId="1663" priority="138" operator="containsText" text="Muy Baja'Tabla probabilidad'!">
      <formula>NOT(ISERROR(SEARCH("Muy Baja'Tabla probabilidad'!",I15)))</formula>
    </cfRule>
    <cfRule type="containsText" dxfId="1662" priority="139" operator="containsText" text="Muy bajo">
      <formula>NOT(ISERROR(SEARCH("Muy bajo",I15)))</formula>
    </cfRule>
    <cfRule type="containsText" dxfId="1661" priority="140" operator="containsText" text="Alta">
      <formula>NOT(ISERROR(SEARCH("Alta",I15)))</formula>
    </cfRule>
    <cfRule type="containsText" dxfId="1660" priority="141" operator="containsText" text="Media">
      <formula>NOT(ISERROR(SEARCH("Media",I15)))</formula>
    </cfRule>
    <cfRule type="containsText" dxfId="1659" priority="142" operator="containsText" text="Baja">
      <formula>NOT(ISERROR(SEARCH("Baja",I15)))</formula>
    </cfRule>
    <cfRule type="containsText" dxfId="1658" priority="143" operator="containsText" text="Muy baja">
      <formula>NOT(ISERROR(SEARCH("Muy baja",I15)))</formula>
    </cfRule>
    <cfRule type="cellIs" dxfId="1657" priority="146" operator="between">
      <formula>1</formula>
      <formula>2</formula>
    </cfRule>
    <cfRule type="cellIs" dxfId="1656" priority="147" operator="between">
      <formula>0</formula>
      <formula>2</formula>
    </cfRule>
  </conditionalFormatting>
  <conditionalFormatting sqref="I15 I20">
    <cfRule type="containsText" dxfId="1655" priority="127" operator="containsText" text="Muy Alta">
      <formula>NOT(ISERROR(SEARCH("Muy Alta",I15)))</formula>
    </cfRule>
  </conditionalFormatting>
  <conditionalFormatting sqref="Y15:Y24">
    <cfRule type="containsText" dxfId="1654" priority="119" operator="containsText" text="Muy Alta">
      <formula>NOT(ISERROR(SEARCH("Muy Alta",Y15)))</formula>
    </cfRule>
    <cfRule type="containsText" dxfId="1653" priority="120" operator="containsText" text="Alta">
      <formula>NOT(ISERROR(SEARCH("Alta",Y15)))</formula>
    </cfRule>
    <cfRule type="containsText" dxfId="1652" priority="121" operator="containsText" text="Media">
      <formula>NOT(ISERROR(SEARCH("Media",Y15)))</formula>
    </cfRule>
    <cfRule type="containsText" dxfId="1651" priority="122" operator="containsText" text="Muy Baja">
      <formula>NOT(ISERROR(SEARCH("Muy Baja",Y15)))</formula>
    </cfRule>
    <cfRule type="containsText" dxfId="1650" priority="123" operator="containsText" text="Baja">
      <formula>NOT(ISERROR(SEARCH("Baja",Y15)))</formula>
    </cfRule>
    <cfRule type="containsText" dxfId="1649" priority="124" operator="containsText" text="Muy Baja">
      <formula>NOT(ISERROR(SEARCH("Muy Baja",Y15)))</formula>
    </cfRule>
  </conditionalFormatting>
  <conditionalFormatting sqref="AC15:AC24">
    <cfRule type="containsText" dxfId="1648" priority="114" operator="containsText" text="Catastrófico">
      <formula>NOT(ISERROR(SEARCH("Catastrófico",AC15)))</formula>
    </cfRule>
    <cfRule type="containsText" dxfId="1647" priority="115" operator="containsText" text="Mayor">
      <formula>NOT(ISERROR(SEARCH("Mayor",AC15)))</formula>
    </cfRule>
    <cfRule type="containsText" dxfId="1646" priority="116" operator="containsText" text="Moderado">
      <formula>NOT(ISERROR(SEARCH("Moderado",AC15)))</formula>
    </cfRule>
    <cfRule type="containsText" dxfId="1645" priority="117" operator="containsText" text="Menor">
      <formula>NOT(ISERROR(SEARCH("Menor",AC15)))</formula>
    </cfRule>
    <cfRule type="containsText" dxfId="1644" priority="118" operator="containsText" text="Leve">
      <formula>NOT(ISERROR(SEARCH("Leve",AC15)))</formula>
    </cfRule>
  </conditionalFormatting>
  <conditionalFormatting sqref="AG15 AG20">
    <cfRule type="containsText" dxfId="1643" priority="105" operator="containsText" text="Extremo">
      <formula>NOT(ISERROR(SEARCH("Extremo",AG15)))</formula>
    </cfRule>
    <cfRule type="containsText" dxfId="1642" priority="106" operator="containsText" text="Alto">
      <formula>NOT(ISERROR(SEARCH("Alto",AG15)))</formula>
    </cfRule>
    <cfRule type="containsText" dxfId="1641" priority="107" operator="containsText" text="Moderado">
      <formula>NOT(ISERROR(SEARCH("Moderado",AG15)))</formula>
    </cfRule>
    <cfRule type="containsText" dxfId="1640" priority="108" operator="containsText" text="Menor">
      <formula>NOT(ISERROR(SEARCH("Menor",AG15)))</formula>
    </cfRule>
    <cfRule type="containsText" dxfId="1639" priority="109" operator="containsText" text="Bajo">
      <formula>NOT(ISERROR(SEARCH("Bajo",AG15)))</formula>
    </cfRule>
    <cfRule type="containsText" dxfId="1638" priority="110" operator="containsText" text="Moderado">
      <formula>NOT(ISERROR(SEARCH("Moderado",AG15)))</formula>
    </cfRule>
    <cfRule type="containsText" dxfId="1637" priority="111" operator="containsText" text="Extremo">
      <formula>NOT(ISERROR(SEARCH("Extremo",AG15)))</formula>
    </cfRule>
    <cfRule type="containsText" dxfId="1636" priority="112" operator="containsText" text="Baja">
      <formula>NOT(ISERROR(SEARCH("Baja",AG15)))</formula>
    </cfRule>
    <cfRule type="containsText" dxfId="1635" priority="113" operator="containsText" text="Alto">
      <formula>NOT(ISERROR(SEARCH("Alto",AG15)))</formula>
    </cfRule>
  </conditionalFormatting>
  <conditionalFormatting sqref="AA15:AA24">
    <cfRule type="containsText" dxfId="1634" priority="100" operator="containsText" text="Muy Alta">
      <formula>NOT(ISERROR(SEARCH("Muy Alta",AA15)))</formula>
    </cfRule>
    <cfRule type="containsText" dxfId="1633" priority="101" operator="containsText" text="Alta">
      <formula>NOT(ISERROR(SEARCH("Alta",AA15)))</formula>
    </cfRule>
    <cfRule type="containsText" dxfId="1632" priority="102" operator="containsText" text="Media">
      <formula>NOT(ISERROR(SEARCH("Media",AA15)))</formula>
    </cfRule>
    <cfRule type="containsText" dxfId="1631" priority="103" operator="containsText" text="Baja">
      <formula>NOT(ISERROR(SEARCH("Baja",AA15)))</formula>
    </cfRule>
    <cfRule type="containsText" dxfId="1630" priority="104" operator="containsText" text="Muy Baja">
      <formula>NOT(ISERROR(SEARCH("Muy Baja",AA15)))</formula>
    </cfRule>
  </conditionalFormatting>
  <conditionalFormatting sqref="AE15:AE24">
    <cfRule type="containsText" dxfId="1629" priority="95" operator="containsText" text="Catastrófico">
      <formula>NOT(ISERROR(SEARCH("Catastrófico",AE15)))</formula>
    </cfRule>
    <cfRule type="containsText" dxfId="1628" priority="96" operator="containsText" text="Moderado">
      <formula>NOT(ISERROR(SEARCH("Moderado",AE15)))</formula>
    </cfRule>
    <cfRule type="containsText" dxfId="1627" priority="97" operator="containsText" text="Menor">
      <formula>NOT(ISERROR(SEARCH("Menor",AE15)))</formula>
    </cfRule>
    <cfRule type="containsText" dxfId="1626" priority="98" operator="containsText" text="Leve">
      <formula>NOT(ISERROR(SEARCH("Leve",AE15)))</formula>
    </cfRule>
    <cfRule type="containsText" dxfId="1625" priority="99" operator="containsText" text="Mayor">
      <formula>NOT(ISERROR(SEARCH("Mayor",AE15)))</formula>
    </cfRule>
  </conditionalFormatting>
  <conditionalFormatting sqref="N25">
    <cfRule type="containsText" dxfId="1624" priority="90" operator="containsText" text="Extremo">
      <formula>NOT(ISERROR(SEARCH("Extremo",N25)))</formula>
    </cfRule>
    <cfRule type="containsText" dxfId="1623" priority="91" operator="containsText" text="Alto">
      <formula>NOT(ISERROR(SEARCH("Alto",N25)))</formula>
    </cfRule>
    <cfRule type="containsText" dxfId="1622" priority="92" operator="containsText" text="Bajo">
      <formula>NOT(ISERROR(SEARCH("Bajo",N25)))</formula>
    </cfRule>
    <cfRule type="containsText" dxfId="1621" priority="93" operator="containsText" text="Moderado">
      <formula>NOT(ISERROR(SEARCH("Moderado",N25)))</formula>
    </cfRule>
    <cfRule type="containsText" dxfId="1620" priority="94" operator="containsText" text="Extremo">
      <formula>NOT(ISERROR(SEARCH("Extremo",N25)))</formula>
    </cfRule>
  </conditionalFormatting>
  <conditionalFormatting sqref="I25">
    <cfRule type="containsText" dxfId="1619" priority="67" operator="containsText" text="Muy Baja">
      <formula>NOT(ISERROR(SEARCH("Muy Baja",I25)))</formula>
    </cfRule>
    <cfRule type="containsText" dxfId="1618" priority="68" operator="containsText" text="Baja">
      <formula>NOT(ISERROR(SEARCH("Baja",I25)))</formula>
    </cfRule>
    <cfRule type="containsText" dxfId="1617" priority="70" operator="containsText" text="Muy Alta">
      <formula>NOT(ISERROR(SEARCH("Muy Alta",I25)))</formula>
    </cfRule>
    <cfRule type="containsText" dxfId="1616" priority="71" operator="containsText" text="Alta">
      <formula>NOT(ISERROR(SEARCH("Alta",I25)))</formula>
    </cfRule>
    <cfRule type="containsText" dxfId="1615" priority="72" operator="containsText" text="Media">
      <formula>NOT(ISERROR(SEARCH("Media",I25)))</formula>
    </cfRule>
    <cfRule type="containsText" dxfId="1614" priority="73" operator="containsText" text="Media">
      <formula>NOT(ISERROR(SEARCH("Media",I25)))</formula>
    </cfRule>
    <cfRule type="containsText" dxfId="1613" priority="74" operator="containsText" text="Media">
      <formula>NOT(ISERROR(SEARCH("Media",I25)))</formula>
    </cfRule>
    <cfRule type="containsText" dxfId="1612" priority="75" operator="containsText" text="Muy Baja">
      <formula>NOT(ISERROR(SEARCH("Muy Baja",I25)))</formula>
    </cfRule>
    <cfRule type="containsText" dxfId="1611" priority="76" operator="containsText" text="Baja">
      <formula>NOT(ISERROR(SEARCH("Baja",I25)))</formula>
    </cfRule>
    <cfRule type="containsText" dxfId="1610" priority="77" operator="containsText" text="Muy Baja">
      <formula>NOT(ISERROR(SEARCH("Muy Baja",I25)))</formula>
    </cfRule>
    <cfRule type="containsText" dxfId="1609" priority="78" operator="containsText" text="Muy Baja">
      <formula>NOT(ISERROR(SEARCH("Muy Baja",I25)))</formula>
    </cfRule>
    <cfRule type="containsText" dxfId="1608" priority="79" operator="containsText" text="Muy Baja">
      <formula>NOT(ISERROR(SEARCH("Muy Baja",I25)))</formula>
    </cfRule>
    <cfRule type="containsText" dxfId="1607" priority="80" operator="containsText" text="Muy Baja'Tabla probabilidad'!">
      <formula>NOT(ISERROR(SEARCH("Muy Baja'Tabla probabilidad'!",I25)))</formula>
    </cfRule>
    <cfRule type="containsText" dxfId="1606" priority="81" operator="containsText" text="Muy bajo">
      <formula>NOT(ISERROR(SEARCH("Muy bajo",I25)))</formula>
    </cfRule>
    <cfRule type="containsText" dxfId="1605" priority="82" operator="containsText" text="Alta">
      <formula>NOT(ISERROR(SEARCH("Alta",I25)))</formula>
    </cfRule>
    <cfRule type="containsText" dxfId="1604" priority="83" operator="containsText" text="Media">
      <formula>NOT(ISERROR(SEARCH("Media",I25)))</formula>
    </cfRule>
    <cfRule type="containsText" dxfId="1603" priority="84" operator="containsText" text="Baja">
      <formula>NOT(ISERROR(SEARCH("Baja",I25)))</formula>
    </cfRule>
    <cfRule type="containsText" dxfId="1602" priority="85" operator="containsText" text="Muy baja">
      <formula>NOT(ISERROR(SEARCH("Muy baja",I25)))</formula>
    </cfRule>
    <cfRule type="cellIs" dxfId="1601" priority="88" operator="between">
      <formula>1</formula>
      <formula>2</formula>
    </cfRule>
    <cfRule type="cellIs" dxfId="1600" priority="89" operator="between">
      <formula>0</formula>
      <formula>2</formula>
    </cfRule>
  </conditionalFormatting>
  <conditionalFormatting sqref="I25">
    <cfRule type="containsText" dxfId="1599" priority="69" operator="containsText" text="Muy Alta">
      <formula>NOT(ISERROR(SEARCH("Muy Alta",I25)))</formula>
    </cfRule>
  </conditionalFormatting>
  <conditionalFormatting sqref="Y25:Y29">
    <cfRule type="containsText" dxfId="1598" priority="61" operator="containsText" text="Muy Alta">
      <formula>NOT(ISERROR(SEARCH("Muy Alta",Y25)))</formula>
    </cfRule>
    <cfRule type="containsText" dxfId="1597" priority="62" operator="containsText" text="Alta">
      <formula>NOT(ISERROR(SEARCH("Alta",Y25)))</formula>
    </cfRule>
    <cfRule type="containsText" dxfId="1596" priority="63" operator="containsText" text="Media">
      <formula>NOT(ISERROR(SEARCH("Media",Y25)))</formula>
    </cfRule>
    <cfRule type="containsText" dxfId="1595" priority="64" operator="containsText" text="Muy Baja">
      <formula>NOT(ISERROR(SEARCH("Muy Baja",Y25)))</formula>
    </cfRule>
    <cfRule type="containsText" dxfId="1594" priority="65" operator="containsText" text="Baja">
      <formula>NOT(ISERROR(SEARCH("Baja",Y25)))</formula>
    </cfRule>
    <cfRule type="containsText" dxfId="1593" priority="66" operator="containsText" text="Muy Baja">
      <formula>NOT(ISERROR(SEARCH("Muy Baja",Y25)))</formula>
    </cfRule>
  </conditionalFormatting>
  <conditionalFormatting sqref="AC25:AC29">
    <cfRule type="containsText" dxfId="1592" priority="56" operator="containsText" text="Catastrófico">
      <formula>NOT(ISERROR(SEARCH("Catastrófico",AC25)))</formula>
    </cfRule>
    <cfRule type="containsText" dxfId="1591" priority="57" operator="containsText" text="Mayor">
      <formula>NOT(ISERROR(SEARCH("Mayor",AC25)))</formula>
    </cfRule>
    <cfRule type="containsText" dxfId="1590" priority="58" operator="containsText" text="Moderado">
      <formula>NOT(ISERROR(SEARCH("Moderado",AC25)))</formula>
    </cfRule>
    <cfRule type="containsText" dxfId="1589" priority="59" operator="containsText" text="Menor">
      <formula>NOT(ISERROR(SEARCH("Menor",AC25)))</formula>
    </cfRule>
    <cfRule type="containsText" dxfId="1588" priority="60" operator="containsText" text="Leve">
      <formula>NOT(ISERROR(SEARCH("Leve",AC25)))</formula>
    </cfRule>
  </conditionalFormatting>
  <conditionalFormatting sqref="AG25">
    <cfRule type="containsText" dxfId="1587" priority="47" operator="containsText" text="Extremo">
      <formula>NOT(ISERROR(SEARCH("Extremo",AG25)))</formula>
    </cfRule>
    <cfRule type="containsText" dxfId="1586" priority="48" operator="containsText" text="Alto">
      <formula>NOT(ISERROR(SEARCH("Alto",AG25)))</formula>
    </cfRule>
    <cfRule type="containsText" dxfId="1585" priority="49" operator="containsText" text="Moderado">
      <formula>NOT(ISERROR(SEARCH("Moderado",AG25)))</formula>
    </cfRule>
    <cfRule type="containsText" dxfId="1584" priority="50" operator="containsText" text="Menor">
      <formula>NOT(ISERROR(SEARCH("Menor",AG25)))</formula>
    </cfRule>
    <cfRule type="containsText" dxfId="1583" priority="51" operator="containsText" text="Bajo">
      <formula>NOT(ISERROR(SEARCH("Bajo",AG25)))</formula>
    </cfRule>
    <cfRule type="containsText" dxfId="1582" priority="52" operator="containsText" text="Moderado">
      <formula>NOT(ISERROR(SEARCH("Moderado",AG25)))</formula>
    </cfRule>
    <cfRule type="containsText" dxfId="1581" priority="53" operator="containsText" text="Extremo">
      <formula>NOT(ISERROR(SEARCH("Extremo",AG25)))</formula>
    </cfRule>
    <cfRule type="containsText" dxfId="1580" priority="54" operator="containsText" text="Baja">
      <formula>NOT(ISERROR(SEARCH("Baja",AG25)))</formula>
    </cfRule>
    <cfRule type="containsText" dxfId="1579" priority="55" operator="containsText" text="Alto">
      <formula>NOT(ISERROR(SEARCH("Alto",AG25)))</formula>
    </cfRule>
  </conditionalFormatting>
  <conditionalFormatting sqref="AA25:AA29">
    <cfRule type="containsText" dxfId="1578" priority="42" operator="containsText" text="Muy Alta">
      <formula>NOT(ISERROR(SEARCH("Muy Alta",AA25)))</formula>
    </cfRule>
    <cfRule type="containsText" dxfId="1577" priority="43" operator="containsText" text="Alta">
      <formula>NOT(ISERROR(SEARCH("Alta",AA25)))</formula>
    </cfRule>
    <cfRule type="containsText" dxfId="1576" priority="44" operator="containsText" text="Media">
      <formula>NOT(ISERROR(SEARCH("Media",AA25)))</formula>
    </cfRule>
    <cfRule type="containsText" dxfId="1575" priority="45" operator="containsText" text="Baja">
      <formula>NOT(ISERROR(SEARCH("Baja",AA25)))</formula>
    </cfRule>
    <cfRule type="containsText" dxfId="1574" priority="46" operator="containsText" text="Muy Baja">
      <formula>NOT(ISERROR(SEARCH("Muy Baja",AA25)))</formula>
    </cfRule>
  </conditionalFormatting>
  <conditionalFormatting sqref="AE25:AE29">
    <cfRule type="containsText" dxfId="1573" priority="37" operator="containsText" text="Catastrófico">
      <formula>NOT(ISERROR(SEARCH("Catastrófico",AE25)))</formula>
    </cfRule>
    <cfRule type="containsText" dxfId="1572" priority="38" operator="containsText" text="Moderado">
      <formula>NOT(ISERROR(SEARCH("Moderado",AE25)))</formula>
    </cfRule>
    <cfRule type="containsText" dxfId="1571" priority="39" operator="containsText" text="Menor">
      <formula>NOT(ISERROR(SEARCH("Menor",AE25)))</formula>
    </cfRule>
    <cfRule type="containsText" dxfId="1570" priority="40" operator="containsText" text="Leve">
      <formula>NOT(ISERROR(SEARCH("Leve",AE25)))</formula>
    </cfRule>
    <cfRule type="containsText" dxfId="1569" priority="41" operator="containsText" text="Mayor">
      <formula>NOT(ISERROR(SEARCH("Mayor",AE25)))</formula>
    </cfRule>
  </conditionalFormatting>
  <conditionalFormatting sqref="L15">
    <cfRule type="containsText" dxfId="1568" priority="31" operator="containsText" text="Catastrófico">
      <formula>NOT(ISERROR(SEARCH("Catastrófico",L15)))</formula>
    </cfRule>
    <cfRule type="containsText" dxfId="1567" priority="32" operator="containsText" text="Mayor">
      <formula>NOT(ISERROR(SEARCH("Mayor",L15)))</formula>
    </cfRule>
    <cfRule type="containsText" dxfId="1566" priority="33" operator="containsText" text="Alta">
      <formula>NOT(ISERROR(SEARCH("Alta",L15)))</formula>
    </cfRule>
    <cfRule type="containsText" dxfId="1565" priority="34" operator="containsText" text="Moderado">
      <formula>NOT(ISERROR(SEARCH("Moderado",L15)))</formula>
    </cfRule>
    <cfRule type="containsText" dxfId="1564" priority="35" operator="containsText" text="Menor">
      <formula>NOT(ISERROR(SEARCH("Menor",L15)))</formula>
    </cfRule>
    <cfRule type="containsText" dxfId="1563" priority="36" operator="containsText" text="Leve">
      <formula>NOT(ISERROR(SEARCH("Leve",L15)))</formula>
    </cfRule>
  </conditionalFormatting>
  <conditionalFormatting sqref="M15">
    <cfRule type="containsText" dxfId="1562" priority="25" operator="containsText" text="Catastrófico">
      <formula>NOT(ISERROR(SEARCH("Catastrófico",M15)))</formula>
    </cfRule>
    <cfRule type="containsText" dxfId="1561" priority="26" operator="containsText" text="Mayor">
      <formula>NOT(ISERROR(SEARCH("Mayor",M15)))</formula>
    </cfRule>
    <cfRule type="containsText" dxfId="1560" priority="27" operator="containsText" text="Alta">
      <formula>NOT(ISERROR(SEARCH("Alta",M15)))</formula>
    </cfRule>
    <cfRule type="containsText" dxfId="1559" priority="28" operator="containsText" text="Moderado">
      <formula>NOT(ISERROR(SEARCH("Moderado",M15)))</formula>
    </cfRule>
    <cfRule type="containsText" dxfId="1558" priority="29" operator="containsText" text="Menor">
      <formula>NOT(ISERROR(SEARCH("Menor",M15)))</formula>
    </cfRule>
    <cfRule type="containsText" dxfId="1557" priority="30" operator="containsText" text="Leve">
      <formula>NOT(ISERROR(SEARCH("Leve",M15)))</formula>
    </cfRule>
  </conditionalFormatting>
  <conditionalFormatting sqref="L20">
    <cfRule type="containsText" dxfId="1556" priority="19" operator="containsText" text="Catastrófico">
      <formula>NOT(ISERROR(SEARCH("Catastrófico",L20)))</formula>
    </cfRule>
    <cfRule type="containsText" dxfId="1555" priority="20" operator="containsText" text="Mayor">
      <formula>NOT(ISERROR(SEARCH("Mayor",L20)))</formula>
    </cfRule>
    <cfRule type="containsText" dxfId="1554" priority="21" operator="containsText" text="Alta">
      <formula>NOT(ISERROR(SEARCH("Alta",L20)))</formula>
    </cfRule>
    <cfRule type="containsText" dxfId="1553" priority="22" operator="containsText" text="Moderado">
      <formula>NOT(ISERROR(SEARCH("Moderado",L20)))</formula>
    </cfRule>
    <cfRule type="containsText" dxfId="1552" priority="23" operator="containsText" text="Menor">
      <formula>NOT(ISERROR(SEARCH("Menor",L20)))</formula>
    </cfRule>
    <cfRule type="containsText" dxfId="1551" priority="24" operator="containsText" text="Leve">
      <formula>NOT(ISERROR(SEARCH("Leve",L20)))</formula>
    </cfRule>
  </conditionalFormatting>
  <conditionalFormatting sqref="M20">
    <cfRule type="containsText" dxfId="1550" priority="13" operator="containsText" text="Catastrófico">
      <formula>NOT(ISERROR(SEARCH("Catastrófico",M20)))</formula>
    </cfRule>
    <cfRule type="containsText" dxfId="1549" priority="14" operator="containsText" text="Mayor">
      <formula>NOT(ISERROR(SEARCH("Mayor",M20)))</formula>
    </cfRule>
    <cfRule type="containsText" dxfId="1548" priority="15" operator="containsText" text="Alta">
      <formula>NOT(ISERROR(SEARCH("Alta",M20)))</formula>
    </cfRule>
    <cfRule type="containsText" dxfId="1547" priority="16" operator="containsText" text="Moderado">
      <formula>NOT(ISERROR(SEARCH("Moderado",M20)))</formula>
    </cfRule>
    <cfRule type="containsText" dxfId="1546" priority="17" operator="containsText" text="Menor">
      <formula>NOT(ISERROR(SEARCH("Menor",M20)))</formula>
    </cfRule>
    <cfRule type="containsText" dxfId="1545" priority="18" operator="containsText" text="Leve">
      <formula>NOT(ISERROR(SEARCH("Leve",M20)))</formula>
    </cfRule>
  </conditionalFormatting>
  <conditionalFormatting sqref="L25">
    <cfRule type="containsText" dxfId="1544" priority="7" operator="containsText" text="Catastrófico">
      <formula>NOT(ISERROR(SEARCH("Catastrófico",L25)))</formula>
    </cfRule>
    <cfRule type="containsText" dxfId="1543" priority="8" operator="containsText" text="Mayor">
      <formula>NOT(ISERROR(SEARCH("Mayor",L25)))</formula>
    </cfRule>
    <cfRule type="containsText" dxfId="1542" priority="9" operator="containsText" text="Alta">
      <formula>NOT(ISERROR(SEARCH("Alta",L25)))</formula>
    </cfRule>
    <cfRule type="containsText" dxfId="1541" priority="10" operator="containsText" text="Moderado">
      <formula>NOT(ISERROR(SEARCH("Moderado",L25)))</formula>
    </cfRule>
    <cfRule type="containsText" dxfId="1540" priority="11" operator="containsText" text="Menor">
      <formula>NOT(ISERROR(SEARCH("Menor",L25)))</formula>
    </cfRule>
    <cfRule type="containsText" dxfId="1539" priority="12" operator="containsText" text="Leve">
      <formula>NOT(ISERROR(SEARCH("Leve",L25)))</formula>
    </cfRule>
  </conditionalFormatting>
  <conditionalFormatting sqref="M25">
    <cfRule type="containsText" dxfId="1538" priority="1" operator="containsText" text="Catastrófico">
      <formula>NOT(ISERROR(SEARCH("Catastrófico",M25)))</formula>
    </cfRule>
    <cfRule type="containsText" dxfId="1537" priority="2" operator="containsText" text="Mayor">
      <formula>NOT(ISERROR(SEARCH("Mayor",M25)))</formula>
    </cfRule>
    <cfRule type="containsText" dxfId="1536" priority="3" operator="containsText" text="Alta">
      <formula>NOT(ISERROR(SEARCH("Alta",M25)))</formula>
    </cfRule>
    <cfRule type="containsText" dxfId="1535" priority="4" operator="containsText" text="Moderado">
      <formula>NOT(ISERROR(SEARCH("Moderado",M25)))</formula>
    </cfRule>
    <cfRule type="containsText" dxfId="1534" priority="5" operator="containsText" text="Menor">
      <formula>NOT(ISERROR(SEARCH("Menor",M25)))</formula>
    </cfRule>
    <cfRule type="containsText" dxfId="1533" priority="6" operator="containsText" text="Leve">
      <formula>NOT(ISERROR(SEARCH("Leve",M25)))</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14" operator="containsText" id="{0FF5E758-6E6C-49CA-8FAD-B24B9492493B}">
            <xm:f>NOT(ISERROR(SEARCH('[8. Matriz de Riesgos SIGCMA 5X5 Desarrollo y soporte tecnológico.xlsx]Tabla probabilidad'!#REF!,I10)))</xm:f>
            <xm:f>'[8. Matriz de Riesgos SIGCMA 5X5 Desarrollo y soporte tecnológico.xlsx]Tabla probabilidad'!#REF!</xm:f>
            <x14:dxf>
              <font>
                <color rgb="FF006100"/>
              </font>
              <fill>
                <patternFill>
                  <bgColor rgb="FFC6EFCE"/>
                </patternFill>
              </fill>
            </x14:dxf>
          </x14:cfRule>
          <x14:cfRule type="containsText" priority="215" operator="containsText" id="{AB77E94F-7F19-48FE-814A-ECFDF164A179}">
            <xm:f>NOT(ISERROR(SEARCH('[8. Matriz de Riesgos SIGCMA 5X5 Desarrollo y soporte tecnológico.xlsx]Tabla probabilidad'!#REF!,I10)))</xm:f>
            <xm:f>'[8. Matriz de Riesgos SIGCMA 5X5 Desarrollo y soporte tecnológico.xlsx]Tabla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144" operator="containsText" id="{C048B8CE-DE19-4162-B70A-291B2822E98C}">
            <xm:f>NOT(ISERROR(SEARCH('[8. Matriz de Riesgos SIGCMA 5X5 Desarrollo y soporte tecnológico.xlsx]Tabla probabilidad'!#REF!,I15)))</xm:f>
            <xm:f>'[8. Matriz de Riesgos SIGCMA 5X5 Desarrollo y soporte tecnológico.xlsx]Tabla probabilidad'!#REF!</xm:f>
            <x14:dxf>
              <font>
                <color rgb="FF006100"/>
              </font>
              <fill>
                <patternFill>
                  <bgColor rgb="FFC6EFCE"/>
                </patternFill>
              </fill>
            </x14:dxf>
          </x14:cfRule>
          <x14:cfRule type="containsText" priority="145" operator="containsText" id="{8FC00BC3-37BF-40D3-B5CE-F81C2414BB0E}">
            <xm:f>NOT(ISERROR(SEARCH('[8. Matriz de Riesgos SIGCMA 5X5 Desarrollo y soporte tecnológico.xlsx]Tabla probabilidad'!#REF!,I15)))</xm:f>
            <xm:f>'[8. Matriz de Riesgos SIGCMA 5X5 Desarrollo y soporte tecnológico.xlsx]Tabla probabilidad'!#REF!</xm:f>
            <x14:dxf>
              <font>
                <color rgb="FF9C0006"/>
              </font>
              <fill>
                <patternFill>
                  <bgColor rgb="FFFFC7CE"/>
                </patternFill>
              </fill>
            </x14:dxf>
          </x14:cfRule>
          <xm:sqref>I15 I20</xm:sqref>
        </x14:conditionalFormatting>
        <x14:conditionalFormatting xmlns:xm="http://schemas.microsoft.com/office/excel/2006/main">
          <x14:cfRule type="containsText" priority="86" operator="containsText" id="{F84EB998-E593-43DB-939F-25A7EAABE9D2}">
            <xm:f>NOT(ISERROR(SEARCH('[8. Matriz de Riesgos SIGCMA 5X5 Desarrollo y soporte tecnológico.xlsx]Tabla probabilidad'!#REF!,I25)))</xm:f>
            <xm:f>'[8. Matriz de Riesgos SIGCMA 5X5 Desarrollo y soporte tecnológico.xlsx]Tabla probabilidad'!#REF!</xm:f>
            <x14:dxf>
              <font>
                <color rgb="FF006100"/>
              </font>
              <fill>
                <patternFill>
                  <bgColor rgb="FFC6EFCE"/>
                </patternFill>
              </fill>
            </x14:dxf>
          </x14:cfRule>
          <x14:cfRule type="containsText" priority="87" operator="containsText" id="{7772FD44-D3A9-4EF2-8FC4-1C32DBBA70A3}">
            <xm:f>NOT(ISERROR(SEARCH('[8. Matriz de Riesgos SIGCMA 5X5 Desarrollo y soporte tecnológico.xlsx]Tabla probabilidad'!#REF!,I25)))</xm:f>
            <xm:f>'[8. Matriz de Riesgos SIGCMA 5X5 Desarrollo y soporte tecnológico.xlsx]Tabla probabilidad'!#REF!</xm:f>
            <x14:dxf>
              <font>
                <color rgb="FF9C0006"/>
              </font>
              <fill>
                <patternFill>
                  <bgColor rgb="FFFFC7CE"/>
                </patternFill>
              </fill>
            </x14:dxf>
          </x14:cfRule>
          <xm:sqref>I25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E3FB9D-1BB8-429C-8DDB-13EB6A7B2387}">
          <x14:formula1>
            <xm:f>'\\172.16.175.124\area de coordinacion\GESTION DE CALIDAD\SISTEMA GESTION DE LA CALIDAD\6.PLANIFICACIÓN\Matriz de riesgos 2021\[8. Matriz de Riesgos SIGCMA 5X5 Desarrollo y soporte tecnológico.xlsx]LISTA'!#REF!</xm:f>
          </x14:formula1>
          <xm:sqref>K10:K29</xm:sqref>
        </x14:dataValidation>
        <x14:dataValidation type="list" allowBlank="1" showInputMessage="1" showErrorMessage="1" xr:uid="{74343ECD-11F8-4095-AE4B-02EEF24351F1}">
          <x14:formula1>
            <xm:f>'\\172.16.175.124\area de coordinacion\GESTION DE CALIDAD\SISTEMA GESTION DE LA CALIDAD\6.PLANIFICACIÓN\Matriz de riesgos 2021\[8. Matriz de Riesgos SIGCMA 5X5 Desarrollo y soporte tecnológico.xlsx]LISTA'!#REF!</xm:f>
          </x14:formula1>
          <xm:sqref>C10:C29 G10 G15 G20 G25 AN10 AN15 AN20 AN25 AH10 AH15 AH20 AH25 R10:S10 R15:S29 U10:W10 U15:W29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FDEC-6B72-44CF-9AEB-F74A5E7267CA}">
  <sheetPr>
    <tabColor theme="4" tint="-0.249977111117893"/>
  </sheetPr>
  <dimension ref="A1:KL55"/>
  <sheetViews>
    <sheetView topLeftCell="A37" zoomScale="30" zoomScaleNormal="30" workbookViewId="0">
      <selection activeCell="P51" sqref="P51"/>
    </sheetView>
  </sheetViews>
  <sheetFormatPr baseColWidth="10" defaultRowHeight="15" x14ac:dyDescent="0.25"/>
  <cols>
    <col min="2" max="2" width="21" customWidth="1"/>
    <col min="3" max="3" width="19.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8.5703125" customWidth="1"/>
    <col min="12" max="12" width="22.85546875" customWidth="1"/>
    <col min="16" max="16" width="33.42578125" customWidth="1"/>
    <col min="17" max="17" width="18.28515625" customWidth="1"/>
    <col min="21" max="21" width="17.28515625" customWidth="1"/>
    <col min="22" max="22" width="14" customWidth="1"/>
    <col min="23" max="23" width="14" bestFit="1" customWidth="1"/>
    <col min="24" max="24" width="38.7109375" hidden="1" customWidth="1"/>
    <col min="25" max="25" width="44.85546875" hidden="1" customWidth="1"/>
    <col min="26" max="26" width="4.85546875" hidden="1" customWidth="1"/>
    <col min="27" max="28" width="11.85546875" customWidth="1"/>
    <col min="29" max="29" width="41.7109375" hidden="1" customWidth="1"/>
    <col min="30" max="30" width="4.8554687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48"/>
    <col min="299" max="16384" width="11.42578125" style="61"/>
  </cols>
  <sheetData>
    <row r="1" spans="1:298" s="58" customFormat="1" ht="16.5" customHeight="1" x14ac:dyDescent="0.3">
      <c r="A1" s="210"/>
      <c r="B1" s="211"/>
      <c r="C1" s="211"/>
      <c r="D1" s="214" t="s">
        <v>67</v>
      </c>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6" t="s">
        <v>66</v>
      </c>
      <c r="AM1" s="216"/>
      <c r="AN1" s="216"/>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row>
    <row r="2" spans="1:298" s="58" customFormat="1" ht="39.75" customHeight="1" x14ac:dyDescent="0.3">
      <c r="A2" s="212"/>
      <c r="B2" s="213"/>
      <c r="C2" s="213"/>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6"/>
      <c r="AM2" s="216"/>
      <c r="AN2" s="216"/>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row>
    <row r="3" spans="1:298" s="58" customFormat="1" ht="16.5" x14ac:dyDescent="0.3">
      <c r="A3" s="2"/>
      <c r="B3" s="2"/>
      <c r="C3" s="147"/>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c r="AM3" s="216"/>
      <c r="AN3" s="216"/>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row>
    <row r="4" spans="1:298" s="58" customFormat="1" ht="26.25" customHeight="1" x14ac:dyDescent="0.3">
      <c r="A4" s="217" t="s">
        <v>0</v>
      </c>
      <c r="B4" s="218"/>
      <c r="C4" s="219"/>
      <c r="D4" s="220" t="s">
        <v>469</v>
      </c>
      <c r="E4" s="221"/>
      <c r="F4" s="221"/>
      <c r="G4" s="221"/>
      <c r="H4" s="221"/>
      <c r="I4" s="221"/>
      <c r="J4" s="221"/>
      <c r="K4" s="221"/>
      <c r="L4" s="221"/>
      <c r="M4" s="221"/>
      <c r="N4" s="222"/>
      <c r="O4" s="223"/>
      <c r="P4" s="223"/>
      <c r="Q4" s="223"/>
      <c r="R4" s="1"/>
      <c r="S4" s="1"/>
      <c r="T4" s="1"/>
      <c r="U4" s="1"/>
      <c r="V4" s="1"/>
      <c r="W4" s="1"/>
      <c r="X4" s="1"/>
      <c r="Y4" s="1"/>
      <c r="Z4" s="1"/>
      <c r="AA4" s="1"/>
      <c r="AB4" s="1"/>
      <c r="AC4" s="1"/>
      <c r="AD4" s="1"/>
      <c r="AE4" s="1"/>
      <c r="AF4" s="1"/>
      <c r="AG4" s="1"/>
      <c r="AH4" s="1"/>
      <c r="AI4" s="1"/>
      <c r="AJ4" s="1"/>
      <c r="AK4" s="1"/>
      <c r="AL4" s="1"/>
      <c r="AM4" s="1"/>
      <c r="AN4" s="1"/>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row>
    <row r="5" spans="1:298" s="58" customFormat="1" ht="30" customHeight="1" x14ac:dyDescent="0.3">
      <c r="A5" s="217" t="s">
        <v>1</v>
      </c>
      <c r="B5" s="218"/>
      <c r="C5" s="219"/>
      <c r="D5" s="220" t="s">
        <v>470</v>
      </c>
      <c r="E5" s="221"/>
      <c r="F5" s="221"/>
      <c r="G5" s="221"/>
      <c r="H5" s="221"/>
      <c r="I5" s="221"/>
      <c r="J5" s="221"/>
      <c r="K5" s="221"/>
      <c r="L5" s="221"/>
      <c r="M5" s="221"/>
      <c r="N5" s="222"/>
      <c r="O5" s="1"/>
      <c r="P5" s="1"/>
      <c r="Q5" s="1"/>
      <c r="R5" s="1"/>
      <c r="S5" s="1"/>
      <c r="T5" s="1"/>
      <c r="U5" s="1"/>
      <c r="V5" s="1"/>
      <c r="W5" s="1"/>
      <c r="X5" s="1"/>
      <c r="Y5" s="1"/>
      <c r="Z5" s="1"/>
      <c r="AA5" s="1"/>
      <c r="AB5" s="1"/>
      <c r="AC5" s="1"/>
      <c r="AD5" s="1"/>
      <c r="AE5" s="1"/>
      <c r="AF5" s="1"/>
      <c r="AG5" s="1"/>
      <c r="AH5" s="1"/>
      <c r="AI5" s="1"/>
      <c r="AJ5" s="1"/>
      <c r="AK5" s="1"/>
      <c r="AL5" s="1"/>
      <c r="AM5" s="1"/>
      <c r="AN5" s="1"/>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c r="IW5" s="57"/>
      <c r="IX5" s="57"/>
      <c r="IY5" s="57"/>
      <c r="IZ5" s="57"/>
      <c r="JA5" s="57"/>
      <c r="JB5" s="57"/>
      <c r="JC5" s="57"/>
      <c r="JD5" s="57"/>
      <c r="JE5" s="57"/>
      <c r="JF5" s="57"/>
      <c r="JG5" s="57"/>
      <c r="JH5" s="57"/>
      <c r="JI5" s="57"/>
      <c r="JJ5" s="57"/>
      <c r="JK5" s="57"/>
      <c r="JL5" s="57"/>
      <c r="JM5" s="57"/>
      <c r="JN5" s="57"/>
      <c r="JO5" s="57"/>
      <c r="JP5" s="57"/>
      <c r="JQ5" s="57"/>
      <c r="JR5" s="57"/>
      <c r="JS5" s="57"/>
      <c r="JT5" s="57"/>
      <c r="JU5" s="57"/>
      <c r="JV5" s="57"/>
      <c r="JW5" s="57"/>
      <c r="JX5" s="57"/>
      <c r="JY5" s="57"/>
      <c r="JZ5" s="57"/>
      <c r="KA5" s="57"/>
      <c r="KB5" s="57"/>
      <c r="KC5" s="57"/>
      <c r="KD5" s="57"/>
      <c r="KE5" s="57"/>
      <c r="KF5" s="57"/>
      <c r="KG5" s="57"/>
      <c r="KH5" s="57"/>
      <c r="KI5" s="57"/>
      <c r="KJ5" s="57"/>
      <c r="KK5" s="57"/>
      <c r="KL5" s="57"/>
    </row>
    <row r="6" spans="1:298" s="58" customFormat="1" ht="49.5" customHeight="1" x14ac:dyDescent="0.3">
      <c r="A6" s="217" t="s">
        <v>2</v>
      </c>
      <c r="B6" s="218"/>
      <c r="C6" s="219"/>
      <c r="D6" s="224" t="s">
        <v>373</v>
      </c>
      <c r="E6" s="225"/>
      <c r="F6" s="225"/>
      <c r="G6" s="225"/>
      <c r="H6" s="225"/>
      <c r="I6" s="225"/>
      <c r="J6" s="225"/>
      <c r="K6" s="225"/>
      <c r="L6" s="225"/>
      <c r="M6" s="225"/>
      <c r="N6" s="226"/>
      <c r="O6" s="1"/>
      <c r="P6" s="1"/>
      <c r="Q6" s="1"/>
      <c r="R6" s="1"/>
      <c r="S6" s="1"/>
      <c r="T6" s="1"/>
      <c r="U6" s="1"/>
      <c r="V6" s="1"/>
      <c r="W6" s="1"/>
      <c r="X6" s="1"/>
      <c r="Y6" s="1"/>
      <c r="Z6" s="1"/>
      <c r="AA6" s="1"/>
      <c r="AB6" s="1"/>
      <c r="AC6" s="1"/>
      <c r="AD6" s="1"/>
      <c r="AE6" s="1"/>
      <c r="AF6" s="1"/>
      <c r="AG6" s="1"/>
      <c r="AH6" s="1"/>
      <c r="AI6" s="1"/>
      <c r="AJ6" s="1"/>
      <c r="AK6" s="1"/>
      <c r="AL6" s="1"/>
      <c r="AM6" s="1"/>
      <c r="AN6" s="1"/>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row>
    <row r="7" spans="1:298" s="58" customFormat="1" ht="16.5" x14ac:dyDescent="0.3">
      <c r="A7" s="227" t="s">
        <v>3</v>
      </c>
      <c r="B7" s="228"/>
      <c r="C7" s="228"/>
      <c r="D7" s="228"/>
      <c r="E7" s="228"/>
      <c r="F7" s="228"/>
      <c r="G7" s="228"/>
      <c r="H7" s="229"/>
      <c r="I7" s="227" t="s">
        <v>4</v>
      </c>
      <c r="J7" s="228"/>
      <c r="K7" s="228"/>
      <c r="L7" s="228"/>
      <c r="M7" s="228"/>
      <c r="N7" s="229"/>
      <c r="O7" s="227" t="s">
        <v>5</v>
      </c>
      <c r="P7" s="228"/>
      <c r="Q7" s="228"/>
      <c r="R7" s="228"/>
      <c r="S7" s="228"/>
      <c r="T7" s="228"/>
      <c r="U7" s="228"/>
      <c r="V7" s="228"/>
      <c r="W7" s="229"/>
      <c r="X7" s="227" t="s">
        <v>6</v>
      </c>
      <c r="Y7" s="228"/>
      <c r="Z7" s="228"/>
      <c r="AA7" s="228"/>
      <c r="AB7" s="228"/>
      <c r="AC7" s="228"/>
      <c r="AD7" s="228"/>
      <c r="AE7" s="228"/>
      <c r="AF7" s="228"/>
      <c r="AG7" s="228"/>
      <c r="AH7" s="229"/>
      <c r="AI7" s="227" t="s">
        <v>7</v>
      </c>
      <c r="AJ7" s="228"/>
      <c r="AK7" s="228"/>
      <c r="AL7" s="228"/>
      <c r="AM7" s="228"/>
      <c r="AN7" s="230"/>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row>
    <row r="8" spans="1:298" s="58" customFormat="1" ht="16.5" customHeight="1" x14ac:dyDescent="0.3">
      <c r="A8" s="231" t="s">
        <v>37</v>
      </c>
      <c r="B8" s="231" t="s">
        <v>241</v>
      </c>
      <c r="C8" s="234" t="s">
        <v>8</v>
      </c>
      <c r="D8" s="236" t="s">
        <v>9</v>
      </c>
      <c r="E8" s="236" t="s">
        <v>10</v>
      </c>
      <c r="F8" s="238" t="s">
        <v>11</v>
      </c>
      <c r="G8" s="237" t="s">
        <v>12</v>
      </c>
      <c r="H8" s="236" t="s">
        <v>13</v>
      </c>
      <c r="I8" s="239" t="s">
        <v>14</v>
      </c>
      <c r="J8" s="242" t="s">
        <v>15</v>
      </c>
      <c r="K8" s="237" t="s">
        <v>16</v>
      </c>
      <c r="L8" s="237" t="s">
        <v>17</v>
      </c>
      <c r="M8" s="242" t="s">
        <v>15</v>
      </c>
      <c r="N8" s="236" t="s">
        <v>18</v>
      </c>
      <c r="O8" s="241" t="s">
        <v>19</v>
      </c>
      <c r="P8" s="244" t="s">
        <v>20</v>
      </c>
      <c r="Q8" s="237" t="s">
        <v>21</v>
      </c>
      <c r="R8" s="244" t="s">
        <v>22</v>
      </c>
      <c r="S8" s="244"/>
      <c r="T8" s="244"/>
      <c r="U8" s="244"/>
      <c r="V8" s="244"/>
      <c r="W8" s="244"/>
      <c r="X8" s="240" t="s">
        <v>204</v>
      </c>
      <c r="Y8" s="241" t="s">
        <v>169</v>
      </c>
      <c r="Z8" s="241" t="s">
        <v>15</v>
      </c>
      <c r="AA8" s="144"/>
      <c r="AB8" s="144"/>
      <c r="AC8" s="241" t="s">
        <v>23</v>
      </c>
      <c r="AD8" s="241" t="s">
        <v>15</v>
      </c>
      <c r="AE8" s="144"/>
      <c r="AF8" s="144"/>
      <c r="AG8" s="240" t="s">
        <v>24</v>
      </c>
      <c r="AH8" s="241" t="s">
        <v>25</v>
      </c>
      <c r="AI8" s="244" t="s">
        <v>7</v>
      </c>
      <c r="AJ8" s="244" t="s">
        <v>26</v>
      </c>
      <c r="AK8" s="244" t="s">
        <v>27</v>
      </c>
      <c r="AL8" s="244" t="s">
        <v>28</v>
      </c>
      <c r="AM8" s="245" t="s">
        <v>29</v>
      </c>
      <c r="AN8" s="245" t="s">
        <v>30</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7"/>
      <c r="IX8" s="57"/>
      <c r="IY8" s="57"/>
      <c r="IZ8" s="57"/>
      <c r="JA8" s="57"/>
      <c r="JB8" s="57"/>
      <c r="JC8" s="57"/>
      <c r="JD8" s="57"/>
      <c r="JE8" s="57"/>
      <c r="JF8" s="57"/>
      <c r="JG8" s="57"/>
      <c r="JH8" s="57"/>
      <c r="JI8" s="57"/>
      <c r="JJ8" s="57"/>
      <c r="JK8" s="57"/>
      <c r="JL8" s="57"/>
      <c r="JM8" s="57"/>
      <c r="JN8" s="57"/>
      <c r="JO8" s="57"/>
      <c r="JP8" s="57"/>
      <c r="JQ8" s="57"/>
      <c r="JR8" s="57"/>
      <c r="JS8" s="57"/>
      <c r="JT8" s="57"/>
      <c r="JU8" s="57"/>
      <c r="JV8" s="57"/>
      <c r="JW8" s="57"/>
      <c r="JX8" s="57"/>
      <c r="JY8" s="57"/>
      <c r="JZ8" s="57"/>
      <c r="KA8" s="57"/>
      <c r="KB8" s="57"/>
      <c r="KC8" s="57"/>
      <c r="KD8" s="57"/>
      <c r="KE8" s="57"/>
      <c r="KF8" s="57"/>
      <c r="KG8" s="57"/>
      <c r="KH8" s="57"/>
      <c r="KI8" s="57"/>
      <c r="KJ8" s="57"/>
      <c r="KK8" s="57"/>
      <c r="KL8" s="57"/>
    </row>
    <row r="9" spans="1:298" s="60" customFormat="1" ht="94.5" customHeight="1" x14ac:dyDescent="0.25">
      <c r="A9" s="232"/>
      <c r="B9" s="233"/>
      <c r="C9" s="235"/>
      <c r="D9" s="237"/>
      <c r="E9" s="237"/>
      <c r="F9" s="235"/>
      <c r="G9" s="239"/>
      <c r="H9" s="237"/>
      <c r="I9" s="239"/>
      <c r="J9" s="242"/>
      <c r="K9" s="239"/>
      <c r="L9" s="239"/>
      <c r="M9" s="242"/>
      <c r="N9" s="237"/>
      <c r="O9" s="243"/>
      <c r="P9" s="237"/>
      <c r="Q9" s="239"/>
      <c r="R9" s="53" t="s">
        <v>31</v>
      </c>
      <c r="S9" s="53" t="s">
        <v>32</v>
      </c>
      <c r="T9" s="53" t="s">
        <v>33</v>
      </c>
      <c r="U9" s="53" t="s">
        <v>34</v>
      </c>
      <c r="V9" s="53" t="s">
        <v>35</v>
      </c>
      <c r="W9" s="53" t="s">
        <v>36</v>
      </c>
      <c r="X9" s="241"/>
      <c r="Y9" s="247"/>
      <c r="Z9" s="247"/>
      <c r="AA9" s="145" t="s">
        <v>197</v>
      </c>
      <c r="AB9" s="145" t="s">
        <v>15</v>
      </c>
      <c r="AC9" s="247"/>
      <c r="AD9" s="247"/>
      <c r="AE9" s="146" t="s">
        <v>23</v>
      </c>
      <c r="AF9" s="146" t="s">
        <v>15</v>
      </c>
      <c r="AG9" s="241"/>
      <c r="AH9" s="243"/>
      <c r="AI9" s="237"/>
      <c r="AJ9" s="237"/>
      <c r="AK9" s="237"/>
      <c r="AL9" s="237"/>
      <c r="AM9" s="246"/>
      <c r="AN9" s="246"/>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row>
    <row r="10" spans="1:298" ht="117.75" customHeight="1" x14ac:dyDescent="0.25">
      <c r="A10" s="248">
        <v>1</v>
      </c>
      <c r="B10" s="250" t="s">
        <v>471</v>
      </c>
      <c r="C10" s="248" t="s">
        <v>232</v>
      </c>
      <c r="D10" s="254" t="s">
        <v>472</v>
      </c>
      <c r="E10" s="248" t="s">
        <v>473</v>
      </c>
      <c r="F10" s="254" t="s">
        <v>474</v>
      </c>
      <c r="G10" s="248" t="s">
        <v>41</v>
      </c>
      <c r="H10" s="248">
        <v>1</v>
      </c>
      <c r="I10" s="255" t="str">
        <f>IF(H10&lt;=2,'[8]Tabla probabilidad'!$B$5,IF(H10&lt;=24,'[8]Tabla probabilidad'!$B$6,IF(H10&lt;=500,'[8]Tabla probabilidad'!$B$7,IF(H10&lt;=5000,'[8]Tabla probabilidad'!$B$8,IF(H10&gt;5000,'[8]Tabla probabilidad'!$B$9)))))</f>
        <v>Muy Baja</v>
      </c>
      <c r="J10" s="256">
        <f>IF(H10&lt;=2,'[8]Tabla probabilidad'!$D$5,IF(H10&lt;=24,'[8]Tabla probabilidad'!$D$6,IF(H10&lt;=500,'[8]Tabla probabilidad'!$D$7,IF(H10&lt;=5000,'[8]Tabla probabilidad'!$D$8,IF(H10&gt;5000,'[8]Tabla probabilidad'!$D$9)))))</f>
        <v>0.2</v>
      </c>
      <c r="K10" s="248" t="s">
        <v>227</v>
      </c>
      <c r="L10" s="24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24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248" t="str">
        <f>VLOOKUP((I10&amp;L10),[8]Hoja1!$B$4:$C$28,2,0)</f>
        <v>Bajo</v>
      </c>
      <c r="O10" s="141">
        <v>1</v>
      </c>
      <c r="P10" s="142" t="s">
        <v>475</v>
      </c>
      <c r="Q10" s="141" t="str">
        <f t="shared" ref="Q10:Q50" si="0">IF(R10="Preventivo","Probabilidad",IF(R10="Detectivo","Probabilidad", IF(R10="Correctivo","Impacto")))</f>
        <v>Probabilidad</v>
      </c>
      <c r="R10" s="141" t="s">
        <v>51</v>
      </c>
      <c r="S10" s="141" t="s">
        <v>56</v>
      </c>
      <c r="T10" s="143">
        <f>VLOOKUP(R10&amp;S10,[8]Hoja1!$Q$4:$R$9,2,0)</f>
        <v>0.45</v>
      </c>
      <c r="U10" s="141" t="s">
        <v>58</v>
      </c>
      <c r="V10" s="141" t="s">
        <v>61</v>
      </c>
      <c r="W10" s="141" t="s">
        <v>64</v>
      </c>
      <c r="X10" s="143">
        <f>IF(Q10="Probabilidad",($J$10*T10),IF(Q10="Impacto"," "))</f>
        <v>9.0000000000000011E-2</v>
      </c>
      <c r="Y10" s="143" t="str">
        <f>IF(Z10&lt;=20%,'[8]Tabla probabilidad'!$B$5,IF(Z10&lt;=40%,'[8]Tabla probabilidad'!$B$6,IF(Z10&lt;=60%,'[8]Tabla probabilidad'!$B$7,IF(Z10&lt;=80%,'[8]Tabla probabilidad'!$B$8,IF(Z10&lt;=100%,'[8]Tabla probabilidad'!$B$9)))))</f>
        <v>Muy Baja</v>
      </c>
      <c r="Z10" s="143">
        <f>IF(R10="Preventivo",($J$10-($J$10*T10)),IF(R10="Detectivo",($J$10-($J$10*T10)),IF(R10="Correctivo",($J$10))))</f>
        <v>0.11</v>
      </c>
      <c r="AA10" s="257" t="str">
        <f>IF(AB10&lt;=20%,'[8]Tabla probabilidad'!$B$5,IF(AB10&lt;=40%,'[8]Tabla probabilidad'!$B$6,IF(AB10&lt;=60%,'[8]Tabla probabilidad'!$B$7,IF(AB10&lt;=80%,'[8]Tabla probabilidad'!$B$8,IF(AB10&lt;=100%,'[8]Tabla probabilidad'!$B$9)))))</f>
        <v>Muy Baja</v>
      </c>
      <c r="AB10" s="257">
        <f>AVERAGE(Z10:Z14)</f>
        <v>0.11</v>
      </c>
      <c r="AC10" s="143" t="str">
        <f t="shared" ref="AC10:AC54" si="1">IF(AD10&lt;=20%,"Leve",IF(AD10&lt;=40%,"Menor",IF(AD10&lt;=60%,"Moderado",IF(AD10&lt;=80%,"Mayor",IF(AD10&lt;=100%,"Catastrófico")))))</f>
        <v>Leve</v>
      </c>
      <c r="AD10" s="143">
        <f>IF(Q10="Probabilidad",(($M$10-0)),IF(Q10="Impacto",($M$10-($M$10*T10))))</f>
        <v>0.2</v>
      </c>
      <c r="AE10" s="257" t="str">
        <f>IF(AF10&lt;=20%,"Leve",IF(AF10&lt;=40%,"Menor",IF(AF10&lt;=60%,"Moderado",IF(AF10&lt;=80%,"Mayor",IF(AF10&lt;=100%,"Catastrófico")))))</f>
        <v>Leve</v>
      </c>
      <c r="AF10" s="257">
        <f>AVERAGE(AD10:AD14)</f>
        <v>0.2</v>
      </c>
      <c r="AG10" s="250" t="str">
        <f>VLOOKUP(AA10&amp;AE10,[8]Hoja1!$B$4:$C$28,2,0)</f>
        <v>Bajo</v>
      </c>
      <c r="AH10" s="248" t="s">
        <v>206</v>
      </c>
      <c r="AI10" s="248"/>
      <c r="AJ10" s="248"/>
      <c r="AK10" s="248"/>
      <c r="AL10" s="248"/>
      <c r="AM10" s="248"/>
      <c r="AN10" s="248"/>
    </row>
    <row r="11" spans="1:298" ht="92.25" customHeight="1" x14ac:dyDescent="0.25">
      <c r="A11" s="248"/>
      <c r="B11" s="251"/>
      <c r="C11" s="248"/>
      <c r="D11" s="254"/>
      <c r="E11" s="248"/>
      <c r="F11" s="254"/>
      <c r="G11" s="248"/>
      <c r="H11" s="248"/>
      <c r="I11" s="255"/>
      <c r="J11" s="256"/>
      <c r="K11" s="248"/>
      <c r="L11" s="249"/>
      <c r="M11" s="249"/>
      <c r="N11" s="248"/>
      <c r="O11" s="141">
        <v>2</v>
      </c>
      <c r="P11" s="142" t="s">
        <v>476</v>
      </c>
      <c r="Q11" s="141" t="str">
        <f t="shared" si="0"/>
        <v>Probabilidad</v>
      </c>
      <c r="R11" s="141" t="s">
        <v>51</v>
      </c>
      <c r="S11" s="141" t="s">
        <v>56</v>
      </c>
      <c r="T11" s="143">
        <f>VLOOKUP(R11&amp;S11,[8]Hoja1!$Q$4:$R$9,2,0)</f>
        <v>0.45</v>
      </c>
      <c r="U11" s="141" t="s">
        <v>58</v>
      </c>
      <c r="V11" s="141" t="s">
        <v>61</v>
      </c>
      <c r="W11" s="141" t="s">
        <v>64</v>
      </c>
      <c r="X11" s="143">
        <f>IF(Q11="Probabilidad",($J$10*T11),IF(Q11="Impacto"," "))</f>
        <v>9.0000000000000011E-2</v>
      </c>
      <c r="Y11" s="143" t="str">
        <f>IF(Z11&lt;=20%,'[8]Tabla probabilidad'!$B$5,IF(Z11&lt;=40%,'[8]Tabla probabilidad'!$B$6,IF(Z11&lt;=60%,'[8]Tabla probabilidad'!$B$7,IF(Z11&lt;=80%,'[8]Tabla probabilidad'!$B$8,IF(Z11&lt;=100%,'[8]Tabla probabilidad'!$B$9)))))</f>
        <v>Muy Baja</v>
      </c>
      <c r="Z11" s="143">
        <f t="shared" ref="Z11:Z14" si="2">IF(R11="Preventivo",($J$10-($J$10*T11)),IF(R11="Detectivo",($J$10-($J$10*T11)),IF(R11="Correctivo",($J$10))))</f>
        <v>0.11</v>
      </c>
      <c r="AA11" s="258"/>
      <c r="AB11" s="258"/>
      <c r="AC11" s="143" t="str">
        <f t="shared" si="1"/>
        <v>Leve</v>
      </c>
      <c r="AD11" s="143">
        <f>IF(Q11="Probabilidad",(($M$10-0)),IF(Q11="Impacto",($M$10-($M$10*T11))))</f>
        <v>0.2</v>
      </c>
      <c r="AE11" s="258"/>
      <c r="AF11" s="258"/>
      <c r="AG11" s="251"/>
      <c r="AH11" s="248"/>
      <c r="AI11" s="248"/>
      <c r="AJ11" s="248"/>
      <c r="AK11" s="248"/>
      <c r="AL11" s="248"/>
      <c r="AM11" s="248"/>
      <c r="AN11" s="248"/>
    </row>
    <row r="12" spans="1:298" ht="127.5" customHeight="1" x14ac:dyDescent="0.25">
      <c r="A12" s="248"/>
      <c r="B12" s="251"/>
      <c r="C12" s="248"/>
      <c r="D12" s="254"/>
      <c r="E12" s="248"/>
      <c r="F12" s="254"/>
      <c r="G12" s="248"/>
      <c r="H12" s="248"/>
      <c r="I12" s="255"/>
      <c r="J12" s="256"/>
      <c r="K12" s="248"/>
      <c r="L12" s="249"/>
      <c r="M12" s="249"/>
      <c r="N12" s="248"/>
      <c r="O12" s="141"/>
      <c r="Q12" s="141"/>
      <c r="R12" s="141"/>
      <c r="S12" s="141"/>
      <c r="T12" s="143"/>
      <c r="U12" s="141"/>
      <c r="V12" s="141"/>
      <c r="W12" s="141"/>
      <c r="X12" s="143" t="b">
        <f t="shared" ref="X12:X14" si="3">IF(Q12="Probabilidad",($J$10*T12),IF(Q12="Impacto"," "))</f>
        <v>0</v>
      </c>
      <c r="Y12" s="143" t="b">
        <f>IF(Z12&lt;=20%,'[8]Tabla probabilidad'!$B$5,IF(Z12&lt;=40%,'[8]Tabla probabilidad'!$B$6,IF(Z12&lt;=60%,'[8]Tabla probabilidad'!$B$7,IF(Z12&lt;=80%,'[8]Tabla probabilidad'!$B$8,IF(Z12&lt;=100%,'[8]Tabla probabilidad'!$B$9)))))</f>
        <v>0</v>
      </c>
      <c r="Z12" s="143" t="b">
        <f t="shared" si="2"/>
        <v>0</v>
      </c>
      <c r="AA12" s="258"/>
      <c r="AB12" s="258"/>
      <c r="AC12" s="143" t="b">
        <f t="shared" si="1"/>
        <v>0</v>
      </c>
      <c r="AD12" s="143" t="b">
        <f>IF(Q12="Probabilidad",(($M$10-0)),IF(Q12="Impacto",($M$10-($M$10*T12))))</f>
        <v>0</v>
      </c>
      <c r="AE12" s="258"/>
      <c r="AF12" s="258"/>
      <c r="AG12" s="251"/>
      <c r="AH12" s="248"/>
      <c r="AI12" s="248"/>
      <c r="AJ12" s="248"/>
      <c r="AK12" s="248"/>
      <c r="AL12" s="248"/>
      <c r="AM12" s="248"/>
      <c r="AN12" s="248"/>
    </row>
    <row r="13" spans="1:298" ht="112.5" customHeight="1" x14ac:dyDescent="0.25">
      <c r="A13" s="248"/>
      <c r="B13" s="251"/>
      <c r="C13" s="248"/>
      <c r="D13" s="254"/>
      <c r="E13" s="248"/>
      <c r="F13" s="254"/>
      <c r="G13" s="248"/>
      <c r="H13" s="248"/>
      <c r="I13" s="255"/>
      <c r="J13" s="256"/>
      <c r="K13" s="248"/>
      <c r="L13" s="249"/>
      <c r="M13" s="249"/>
      <c r="N13" s="248"/>
      <c r="O13" s="141"/>
      <c r="P13" s="142"/>
      <c r="Q13" s="141"/>
      <c r="R13" s="141"/>
      <c r="S13" s="141"/>
      <c r="T13" s="143"/>
      <c r="U13" s="141"/>
      <c r="V13" s="141"/>
      <c r="W13" s="141"/>
      <c r="X13" s="143" t="b">
        <f t="shared" si="3"/>
        <v>0</v>
      </c>
      <c r="Y13" s="143" t="b">
        <f>IF(Z13&lt;=20%,'[8]Tabla probabilidad'!$B$5,IF(Z13&lt;=40%,'[8]Tabla probabilidad'!$B$6,IF(Z13&lt;=60%,'[8]Tabla probabilidad'!$B$7,IF(Z13&lt;=80%,'[8]Tabla probabilidad'!$B$8,IF(Z13&lt;=100%,'[8]Tabla probabilidad'!$B$9)))))</f>
        <v>0</v>
      </c>
      <c r="Z13" s="143" t="b">
        <f t="shared" si="2"/>
        <v>0</v>
      </c>
      <c r="AA13" s="258"/>
      <c r="AB13" s="258"/>
      <c r="AC13" s="143" t="b">
        <f t="shared" si="1"/>
        <v>0</v>
      </c>
      <c r="AD13" s="143" t="b">
        <f>IF(Q13="Probabilidad",(($M$10-0)),IF(Q13="Impacto",($M$10-($M$10*T13))))</f>
        <v>0</v>
      </c>
      <c r="AE13" s="258"/>
      <c r="AF13" s="258"/>
      <c r="AG13" s="251"/>
      <c r="AH13" s="248"/>
      <c r="AI13" s="248"/>
      <c r="AJ13" s="248"/>
      <c r="AK13" s="248"/>
      <c r="AL13" s="248"/>
      <c r="AM13" s="248"/>
      <c r="AN13" s="248"/>
    </row>
    <row r="14" spans="1:298" x14ac:dyDescent="0.25">
      <c r="A14" s="248"/>
      <c r="B14" s="252"/>
      <c r="C14" s="248"/>
      <c r="D14" s="254"/>
      <c r="E14" s="248"/>
      <c r="F14" s="254"/>
      <c r="G14" s="248"/>
      <c r="H14" s="248"/>
      <c r="I14" s="255"/>
      <c r="J14" s="256"/>
      <c r="K14" s="248"/>
      <c r="L14" s="249"/>
      <c r="M14" s="249"/>
      <c r="N14" s="248"/>
      <c r="O14" s="141"/>
      <c r="P14" s="140"/>
      <c r="Q14" s="141"/>
      <c r="R14" s="141"/>
      <c r="S14" s="141"/>
      <c r="T14" s="143"/>
      <c r="U14" s="141"/>
      <c r="V14" s="141"/>
      <c r="W14" s="141"/>
      <c r="X14" s="143" t="b">
        <f t="shared" si="3"/>
        <v>0</v>
      </c>
      <c r="Y14" s="143" t="b">
        <f>IF(Z14&lt;=20%,'[8]Tabla probabilidad'!$B$5,IF(Z14&lt;=40%,'[8]Tabla probabilidad'!$B$6,IF(Z14&lt;=60%,'[8]Tabla probabilidad'!$B$7,IF(Z14&lt;=80%,'[8]Tabla probabilidad'!$B$8,IF(Z14&lt;=100%,'[8]Tabla probabilidad'!$B$9)))))</f>
        <v>0</v>
      </c>
      <c r="Z14" s="143" t="b">
        <f t="shared" si="2"/>
        <v>0</v>
      </c>
      <c r="AA14" s="259"/>
      <c r="AB14" s="259"/>
      <c r="AC14" s="143" t="b">
        <f t="shared" si="1"/>
        <v>0</v>
      </c>
      <c r="AD14" s="143" t="b">
        <f>IF(Q14="Probabilidad",(($M$10-0)),IF(Q14="Impacto",($M$10-($M$10*T14))))</f>
        <v>0</v>
      </c>
      <c r="AE14" s="259"/>
      <c r="AF14" s="259"/>
      <c r="AG14" s="252"/>
      <c r="AH14" s="248"/>
      <c r="AI14" s="248"/>
      <c r="AJ14" s="248"/>
      <c r="AK14" s="248"/>
      <c r="AL14" s="248"/>
      <c r="AM14" s="248"/>
      <c r="AN14" s="248"/>
    </row>
    <row r="15" spans="1:298" ht="75.75" customHeight="1" x14ac:dyDescent="0.25">
      <c r="A15" s="248">
        <v>2</v>
      </c>
      <c r="B15" s="250" t="s">
        <v>477</v>
      </c>
      <c r="C15" s="248" t="s">
        <v>232</v>
      </c>
      <c r="D15" s="260" t="s">
        <v>478</v>
      </c>
      <c r="E15" s="250" t="s">
        <v>479</v>
      </c>
      <c r="F15" s="250" t="s">
        <v>480</v>
      </c>
      <c r="G15" s="248" t="s">
        <v>41</v>
      </c>
      <c r="H15" s="250">
        <v>0</v>
      </c>
      <c r="I15" s="255" t="str">
        <f>IF(H15&lt;=2,'[8]Tabla probabilidad'!$B$5,IF(H15&lt;=24,'[8]Tabla probabilidad'!$B$6,IF(H15&lt;=500,'[8]Tabla probabilidad'!$B$7,IF(H15&lt;=5000,'[8]Tabla probabilidad'!$B$8,IF(H15&gt;5000,'[8]Tabla probabilidad'!$B$9)))))</f>
        <v>Muy Baja</v>
      </c>
      <c r="J15" s="256">
        <f>IF(H15&lt;=2,'[8]Tabla probabilidad'!$D$5,IF(H15&lt;=24,'[8]Tabla probabilidad'!$D$6,IF(H15&lt;=500,'[8]Tabla probabilidad'!$D$7,IF(H15&lt;=5000,'[8]Tabla probabilidad'!$D$8,IF(H15&gt;5000,'[8]Tabla probabilidad'!$D$9)))))</f>
        <v>0.2</v>
      </c>
      <c r="K15" s="248" t="s">
        <v>227</v>
      </c>
      <c r="L15" s="248"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248"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248" t="str">
        <f>VLOOKUP((I15&amp;L15),[8]Hoja1!$B$4:$C$28,2,0)</f>
        <v>Bajo</v>
      </c>
      <c r="O15" s="141">
        <v>1</v>
      </c>
      <c r="P15" s="142" t="s">
        <v>481</v>
      </c>
      <c r="Q15" s="141" t="str">
        <f t="shared" si="0"/>
        <v>Probabilidad</v>
      </c>
      <c r="R15" s="141" t="s">
        <v>51</v>
      </c>
      <c r="S15" s="141" t="s">
        <v>56</v>
      </c>
      <c r="T15" s="143">
        <f>VLOOKUP(R15&amp;S15,[8]Hoja1!$Q$4:$R$9,2,0)</f>
        <v>0.45</v>
      </c>
      <c r="U15" s="141" t="s">
        <v>58</v>
      </c>
      <c r="V15" s="141" t="s">
        <v>61</v>
      </c>
      <c r="W15" s="141" t="s">
        <v>64</v>
      </c>
      <c r="X15" s="143">
        <f>IF(Q15="Probabilidad",($J$15*T15),IF(Q15="Impacto"," "))</f>
        <v>9.0000000000000011E-2</v>
      </c>
      <c r="Y15" s="143" t="str">
        <f>IF(Z15&lt;=20%,'[8]Tabla probabilidad'!$B$5,IF(Z15&lt;=40%,'[8]Tabla probabilidad'!$B$6,IF(Z15&lt;=60%,'[8]Tabla probabilidad'!$B$7,IF(Z15&lt;=80%,'[8]Tabla probabilidad'!$B$8,IF(Z15&lt;=100%,'[8]Tabla probabilidad'!$B$9)))))</f>
        <v>Muy Baja</v>
      </c>
      <c r="Z15" s="143">
        <f>IF(R15="Preventivo",($J$15-($J$15*T15)),IF(R15="Detectivo",($J$15-($J$15*T15)),IF(R15="Correctivo",($J$15))))</f>
        <v>0.11</v>
      </c>
      <c r="AA15" s="257" t="str">
        <f>IF(AB15&lt;=20%,'[8]Tabla probabilidad'!$B$5,IF(AB15&lt;=40%,'[8]Tabla probabilidad'!$B$6,IF(AB15&lt;=60%,'[8]Tabla probabilidad'!$B$7,IF(AB15&lt;=80%,'[8]Tabla probabilidad'!$B$8,IF(AB15&lt;=100%,'[8]Tabla probabilidad'!$B$9)))))</f>
        <v>Muy Baja</v>
      </c>
      <c r="AB15" s="257">
        <f>AVERAGE(Z15:Z19)</f>
        <v>0.11</v>
      </c>
      <c r="AC15" s="143" t="str">
        <f t="shared" si="1"/>
        <v>Leve</v>
      </c>
      <c r="AD15" s="143">
        <f>IF(Q15="Probabilidad",(($M$15-0)),IF(Q15="Impacto",($M$15-($M$15*T15))))</f>
        <v>0.2</v>
      </c>
      <c r="AE15" s="257" t="str">
        <f>IF(AF15&lt;=20%,"Leve",IF(AF15&lt;=40%,"Menor",IF(AF15&lt;=60%,"Moderado",IF(AF15&lt;=80%,"Mayor",IF(AF15&lt;=100%,"Catastrófico")))))</f>
        <v>Leve</v>
      </c>
      <c r="AF15" s="257">
        <f>AVERAGE(AD15:AD19)</f>
        <v>0.2</v>
      </c>
      <c r="AG15" s="250" t="str">
        <f>VLOOKUP(AA15&amp;AE15,[8]Hoja1!$B$4:$C$28,2,0)</f>
        <v>Bajo</v>
      </c>
      <c r="AH15" s="248" t="s">
        <v>206</v>
      </c>
      <c r="AI15" s="248"/>
      <c r="AJ15" s="248"/>
      <c r="AK15" s="248"/>
      <c r="AL15" s="248"/>
      <c r="AM15" s="248"/>
      <c r="AN15" s="248"/>
    </row>
    <row r="16" spans="1:298" ht="47.25" customHeight="1" x14ac:dyDescent="0.25">
      <c r="A16" s="248"/>
      <c r="B16" s="251"/>
      <c r="C16" s="248"/>
      <c r="D16" s="261"/>
      <c r="E16" s="251"/>
      <c r="F16" s="251"/>
      <c r="G16" s="248"/>
      <c r="H16" s="251"/>
      <c r="I16" s="255"/>
      <c r="J16" s="256"/>
      <c r="K16" s="248"/>
      <c r="L16" s="249"/>
      <c r="M16" s="249"/>
      <c r="N16" s="248"/>
      <c r="O16" s="141"/>
      <c r="P16" s="142"/>
      <c r="Q16" s="141"/>
      <c r="R16" s="141"/>
      <c r="S16" s="141"/>
      <c r="T16" s="143"/>
      <c r="U16" s="141"/>
      <c r="V16" s="141"/>
      <c r="W16" s="141"/>
      <c r="X16" s="143" t="b">
        <f>IF(Q16="Probabilidad",($J$15*T16),IF(Q16="Impacto"," "))</f>
        <v>0</v>
      </c>
      <c r="Y16" s="143" t="b">
        <f>IF(Z16&lt;=20%,'[8]Tabla probabilidad'!$B$5,IF(Z16&lt;=40%,'[8]Tabla probabilidad'!$B$6,IF(Z16&lt;=60%,'[8]Tabla probabilidad'!$B$7,IF(Z16&lt;=80%,'[8]Tabla probabilidad'!$B$8,IF(Z16&lt;=100%,'[8]Tabla probabilidad'!$B$9)))))</f>
        <v>0</v>
      </c>
      <c r="Z16" s="143" t="b">
        <f t="shared" ref="Z16:Z19" si="4">IF(R16="Preventivo",($J$15-($J$15*T16)),IF(R16="Detectivo",($J$15-($J$15*T16)),IF(R16="Correctivo",($J$15))))</f>
        <v>0</v>
      </c>
      <c r="AA16" s="258"/>
      <c r="AB16" s="258"/>
      <c r="AC16" s="143" t="b">
        <f t="shared" si="1"/>
        <v>0</v>
      </c>
      <c r="AD16" s="143" t="b">
        <f t="shared" ref="AD16:AD19" si="5">IF(Q16="Probabilidad",(($M$15-0)),IF(Q16="Impacto",($M$15-($M$15*T16))))</f>
        <v>0</v>
      </c>
      <c r="AE16" s="258"/>
      <c r="AF16" s="258"/>
      <c r="AG16" s="251"/>
      <c r="AH16" s="248"/>
      <c r="AI16" s="248"/>
      <c r="AJ16" s="248"/>
      <c r="AK16" s="248"/>
      <c r="AL16" s="248"/>
      <c r="AM16" s="248"/>
      <c r="AN16" s="248"/>
    </row>
    <row r="17" spans="1:40" ht="62.25" customHeight="1" x14ac:dyDescent="0.25">
      <c r="A17" s="248"/>
      <c r="B17" s="251"/>
      <c r="C17" s="248"/>
      <c r="D17" s="261"/>
      <c r="E17" s="251"/>
      <c r="F17" s="251"/>
      <c r="G17" s="248"/>
      <c r="H17" s="251"/>
      <c r="I17" s="255"/>
      <c r="J17" s="256"/>
      <c r="K17" s="248"/>
      <c r="L17" s="249"/>
      <c r="M17" s="249"/>
      <c r="N17" s="248"/>
      <c r="O17" s="141"/>
      <c r="P17" s="142"/>
      <c r="Q17" s="141"/>
      <c r="R17" s="141"/>
      <c r="S17" s="141"/>
      <c r="T17" s="143"/>
      <c r="U17" s="141"/>
      <c r="V17" s="141"/>
      <c r="W17" s="141"/>
      <c r="X17" s="143" t="b">
        <f t="shared" ref="X17:X19" si="6">IF(Q17="Probabilidad",($J$15*T17),IF(Q17="Impacto"," "))</f>
        <v>0</v>
      </c>
      <c r="Y17" s="143" t="b">
        <f>IF(Z17&lt;=20%,'[8]Tabla probabilidad'!$B$5,IF(Z17&lt;=40%,'[8]Tabla probabilidad'!$B$6,IF(Z17&lt;=60%,'[8]Tabla probabilidad'!$B$7,IF(Z17&lt;=80%,'[8]Tabla probabilidad'!$B$8,IF(Z17&lt;=100%,'[8]Tabla probabilidad'!$B$9)))))</f>
        <v>0</v>
      </c>
      <c r="Z17" s="143" t="b">
        <f t="shared" si="4"/>
        <v>0</v>
      </c>
      <c r="AA17" s="258"/>
      <c r="AB17" s="258"/>
      <c r="AC17" s="143" t="b">
        <f t="shared" si="1"/>
        <v>0</v>
      </c>
      <c r="AD17" s="143" t="b">
        <f t="shared" si="5"/>
        <v>0</v>
      </c>
      <c r="AE17" s="258"/>
      <c r="AF17" s="258"/>
      <c r="AG17" s="251"/>
      <c r="AH17" s="248"/>
      <c r="AI17" s="248"/>
      <c r="AJ17" s="248"/>
      <c r="AK17" s="248"/>
      <c r="AL17" s="248"/>
      <c r="AM17" s="248"/>
      <c r="AN17" s="248"/>
    </row>
    <row r="18" spans="1:40" ht="51" customHeight="1" x14ac:dyDescent="0.25">
      <c r="A18" s="248"/>
      <c r="B18" s="251"/>
      <c r="C18" s="248"/>
      <c r="D18" s="261"/>
      <c r="E18" s="251"/>
      <c r="F18" s="251"/>
      <c r="G18" s="248"/>
      <c r="H18" s="251"/>
      <c r="I18" s="255"/>
      <c r="J18" s="256"/>
      <c r="K18" s="248"/>
      <c r="L18" s="249"/>
      <c r="M18" s="249"/>
      <c r="N18" s="248"/>
      <c r="O18" s="141"/>
      <c r="P18" s="142"/>
      <c r="Q18" s="141"/>
      <c r="R18" s="141"/>
      <c r="S18" s="141"/>
      <c r="T18" s="143"/>
      <c r="U18" s="141"/>
      <c r="V18" s="141"/>
      <c r="W18" s="141"/>
      <c r="X18" s="143" t="b">
        <f t="shared" si="6"/>
        <v>0</v>
      </c>
      <c r="Y18" s="143" t="b">
        <f>IF(Z18&lt;=20%,'[8]Tabla probabilidad'!$B$5,IF(Z18&lt;=40%,'[8]Tabla probabilidad'!$B$6,IF(Z18&lt;=60%,'[8]Tabla probabilidad'!$B$7,IF(Z18&lt;=80%,'[8]Tabla probabilidad'!$B$8,IF(Z18&lt;=100%,'[8]Tabla probabilidad'!$B$9)))))</f>
        <v>0</v>
      </c>
      <c r="Z18" s="143" t="b">
        <f t="shared" si="4"/>
        <v>0</v>
      </c>
      <c r="AA18" s="258"/>
      <c r="AB18" s="258"/>
      <c r="AC18" s="143" t="b">
        <f t="shared" si="1"/>
        <v>0</v>
      </c>
      <c r="AD18" s="143" t="b">
        <f t="shared" si="5"/>
        <v>0</v>
      </c>
      <c r="AE18" s="258"/>
      <c r="AF18" s="258"/>
      <c r="AG18" s="251"/>
      <c r="AH18" s="248"/>
      <c r="AI18" s="248"/>
      <c r="AJ18" s="248"/>
      <c r="AK18" s="248"/>
      <c r="AL18" s="248"/>
      <c r="AM18" s="248"/>
      <c r="AN18" s="248"/>
    </row>
    <row r="19" spans="1:40" ht="147" customHeight="1" x14ac:dyDescent="0.25">
      <c r="A19" s="248"/>
      <c r="B19" s="252"/>
      <c r="C19" s="248"/>
      <c r="D19" s="262"/>
      <c r="E19" s="252"/>
      <c r="F19" s="252"/>
      <c r="G19" s="248"/>
      <c r="H19" s="252"/>
      <c r="I19" s="255"/>
      <c r="J19" s="256"/>
      <c r="K19" s="248"/>
      <c r="L19" s="249"/>
      <c r="M19" s="249"/>
      <c r="N19" s="248"/>
      <c r="O19" s="141"/>
      <c r="P19" s="62"/>
      <c r="Q19" s="141"/>
      <c r="R19" s="141"/>
      <c r="S19" s="141"/>
      <c r="T19" s="143"/>
      <c r="U19" s="141"/>
      <c r="V19" s="141"/>
      <c r="W19" s="141"/>
      <c r="X19" s="143" t="b">
        <f t="shared" si="6"/>
        <v>0</v>
      </c>
      <c r="Y19" s="143" t="b">
        <f>IF(Z19&lt;=20%,'[8]Tabla probabilidad'!$B$5,IF(Z19&lt;=40%,'[8]Tabla probabilidad'!$B$6,IF(Z19&lt;=60%,'[8]Tabla probabilidad'!$B$7,IF(Z19&lt;=80%,'[8]Tabla probabilidad'!$B$8,IF(Z19&lt;=100%,'[8]Tabla probabilidad'!$B$9)))))</f>
        <v>0</v>
      </c>
      <c r="Z19" s="143" t="b">
        <f t="shared" si="4"/>
        <v>0</v>
      </c>
      <c r="AA19" s="259"/>
      <c r="AB19" s="259"/>
      <c r="AC19" s="143" t="b">
        <f t="shared" si="1"/>
        <v>0</v>
      </c>
      <c r="AD19" s="143" t="b">
        <f t="shared" si="5"/>
        <v>0</v>
      </c>
      <c r="AE19" s="259"/>
      <c r="AF19" s="259"/>
      <c r="AG19" s="252"/>
      <c r="AH19" s="248"/>
      <c r="AI19" s="248"/>
      <c r="AJ19" s="248"/>
      <c r="AK19" s="248"/>
      <c r="AL19" s="248"/>
      <c r="AM19" s="248"/>
      <c r="AN19" s="248"/>
    </row>
    <row r="20" spans="1:40" ht="54.75" customHeight="1" x14ac:dyDescent="0.25">
      <c r="A20" s="248">
        <v>3</v>
      </c>
      <c r="B20" s="250" t="s">
        <v>482</v>
      </c>
      <c r="C20" s="248" t="s">
        <v>232</v>
      </c>
      <c r="D20" s="260" t="s">
        <v>483</v>
      </c>
      <c r="E20" s="248" t="s">
        <v>484</v>
      </c>
      <c r="F20" s="248" t="s">
        <v>485</v>
      </c>
      <c r="G20" s="248" t="s">
        <v>41</v>
      </c>
      <c r="H20" s="248">
        <v>4</v>
      </c>
      <c r="I20" s="255" t="str">
        <f>IF(H20&lt;=2,'[8]Tabla probabilidad'!$B$5,IF(H20&lt;=24,'[8]Tabla probabilidad'!$B$6,IF(H20&lt;=500,'[8]Tabla probabilidad'!$B$7,IF(H20&lt;=5000,'[8]Tabla probabilidad'!$B$8,IF(H20&gt;5000,'[8]Tabla probabilidad'!$B$9)))))</f>
        <v>Baja</v>
      </c>
      <c r="J20" s="256">
        <f>IF(H20&lt;=2,'[8]Tabla probabilidad'!$D$5,IF(H20&lt;=24,'[8]Tabla probabilidad'!$D$6,IF(H20&lt;=500,'[8]Tabla probabilidad'!$D$7,IF(H20&lt;=5000,'[8]Tabla probabilidad'!$D$8,IF(H20&gt;5000,'[8]Tabla probabilidad'!$D$9)))))</f>
        <v>0.4</v>
      </c>
      <c r="K20" s="248" t="s">
        <v>227</v>
      </c>
      <c r="L20" s="248"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248"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248" t="str">
        <f>VLOOKUP((I20&amp;L20),[8]Hoja1!$B$4:$C$28,2,0)</f>
        <v>Bajo</v>
      </c>
      <c r="O20" s="141">
        <v>1</v>
      </c>
      <c r="P20" s="142" t="s">
        <v>486</v>
      </c>
      <c r="Q20" s="141" t="str">
        <f t="shared" si="0"/>
        <v>Probabilidad</v>
      </c>
      <c r="R20" s="141" t="s">
        <v>51</v>
      </c>
      <c r="S20" s="141" t="s">
        <v>56</v>
      </c>
      <c r="T20" s="143">
        <f>VLOOKUP(R20&amp;S20,[8]Hoja1!$Q$4:$R$9,2,0)</f>
        <v>0.45</v>
      </c>
      <c r="U20" s="141" t="s">
        <v>58</v>
      </c>
      <c r="V20" s="141" t="s">
        <v>61</v>
      </c>
      <c r="W20" s="141" t="s">
        <v>64</v>
      </c>
      <c r="X20" s="143">
        <f>IF(Q20="Probabilidad",($J$20*T20),IF(Q20="Impacto"," "))</f>
        <v>0.18000000000000002</v>
      </c>
      <c r="Y20" s="143" t="str">
        <f>IF(Z20&lt;=20%,'[8]Tabla probabilidad'!$B$5,IF(Z20&lt;=40%,'[8]Tabla probabilidad'!$B$6,IF(Z20&lt;=60%,'[8]Tabla probabilidad'!$B$7,IF(Z20&lt;=80%,'[8]Tabla probabilidad'!$B$8,IF(Z20&lt;=100%,'[8]Tabla probabilidad'!$B$9)))))</f>
        <v>Baja</v>
      </c>
      <c r="Z20" s="143">
        <f>IF(R20="Preventivo",($J$20-($J$20*T20)),IF(R20="Detectivo",($J$20-($J$20*T20)),IF(R20="Correctivo",($J$20))))</f>
        <v>0.22</v>
      </c>
      <c r="AA20" s="257" t="str">
        <f>IF(AB20&lt;=20%,'[8]Tabla probabilidad'!$B$5,IF(AB20&lt;=40%,'[8]Tabla probabilidad'!$B$6,IF(AB20&lt;=60%,'[8]Tabla probabilidad'!$B$7,IF(AB20&lt;=80%,'[8]Tabla probabilidad'!$B$8,IF(AB20&lt;=100%,'[8]Tabla probabilidad'!$B$9)))))</f>
        <v>Baja</v>
      </c>
      <c r="AB20" s="257">
        <f>AVERAGE(Z20:Z24)</f>
        <v>0.22</v>
      </c>
      <c r="AC20" s="143" t="str">
        <f t="shared" si="1"/>
        <v>Leve</v>
      </c>
      <c r="AD20" s="143">
        <f>IF(Q20="Probabilidad",(($M$20-0)),IF(Q20="Impacto",($M$20-($M$20*T20))))</f>
        <v>0.2</v>
      </c>
      <c r="AE20" s="257" t="str">
        <f>IF(AF20&lt;=20%,"Leve",IF(AF20&lt;=40%,"Menor",IF(AF20&lt;=60%,"Moderado",IF(AF20&lt;=80%,"Mayor",IF(AF20&lt;=100%,"Catastrófico")))))</f>
        <v>Leve</v>
      </c>
      <c r="AF20" s="257">
        <f>AVERAGE(AD20:AD24)</f>
        <v>0.2</v>
      </c>
      <c r="AG20" s="250" t="str">
        <f>VLOOKUP(AA20&amp;AE20,[8]Hoja1!$B$4:$C$28,2,0)</f>
        <v>Bajo</v>
      </c>
      <c r="AH20" s="248" t="s">
        <v>206</v>
      </c>
      <c r="AI20" s="248"/>
      <c r="AJ20" s="248"/>
      <c r="AK20" s="248"/>
      <c r="AL20" s="248"/>
      <c r="AM20" s="248"/>
      <c r="AN20" s="248"/>
    </row>
    <row r="21" spans="1:40" ht="60.75" customHeight="1" x14ac:dyDescent="0.25">
      <c r="A21" s="248"/>
      <c r="B21" s="251"/>
      <c r="C21" s="248"/>
      <c r="D21" s="261"/>
      <c r="E21" s="248"/>
      <c r="F21" s="248"/>
      <c r="G21" s="248"/>
      <c r="H21" s="248"/>
      <c r="I21" s="255"/>
      <c r="J21" s="256"/>
      <c r="K21" s="248"/>
      <c r="L21" s="249"/>
      <c r="M21" s="249"/>
      <c r="N21" s="248"/>
      <c r="O21" s="141"/>
      <c r="P21" s="116"/>
      <c r="Q21" s="141"/>
      <c r="R21" s="141"/>
      <c r="S21" s="141"/>
      <c r="T21" s="143"/>
      <c r="U21" s="141"/>
      <c r="V21" s="141"/>
      <c r="W21" s="141"/>
      <c r="X21" s="143" t="b">
        <f t="shared" ref="X21:X24" si="7">IF(Q21="Probabilidad",($J$20*T21),IF(Q21="Impacto"," "))</f>
        <v>0</v>
      </c>
      <c r="Y21" s="143" t="b">
        <f>IF(Z21&lt;=20%,'[8]Tabla probabilidad'!$B$5,IF(Z21&lt;=40%,'[8]Tabla probabilidad'!$B$6,IF(Z21&lt;=60%,'[8]Tabla probabilidad'!$B$7,IF(Z21&lt;=80%,'[8]Tabla probabilidad'!$B$8,IF(Z21&lt;=100%,'[8]Tabla probabilidad'!$B$9)))))</f>
        <v>0</v>
      </c>
      <c r="Z21" s="143" t="b">
        <f t="shared" ref="Z21:Z24" si="8">IF(R21="Preventivo",($J$20-($J$20*T21)),IF(R21="Detectivo",($J$20-($J$20*T21)),IF(R21="Correctivo",($J$20))))</f>
        <v>0</v>
      </c>
      <c r="AA21" s="258"/>
      <c r="AB21" s="258"/>
      <c r="AC21" s="143" t="b">
        <f t="shared" si="1"/>
        <v>0</v>
      </c>
      <c r="AD21" s="143" t="b">
        <f t="shared" ref="AD21:AD24" si="9">IF(Q21="Probabilidad",(($M$20-0)),IF(Q21="Impacto",($M$20-($M$20*T21))))</f>
        <v>0</v>
      </c>
      <c r="AE21" s="258"/>
      <c r="AF21" s="258"/>
      <c r="AG21" s="251"/>
      <c r="AH21" s="248"/>
      <c r="AI21" s="248"/>
      <c r="AJ21" s="248"/>
      <c r="AK21" s="248"/>
      <c r="AL21" s="248"/>
      <c r="AM21" s="248"/>
      <c r="AN21" s="248"/>
    </row>
    <row r="22" spans="1:40" ht="69" customHeight="1" x14ac:dyDescent="0.25">
      <c r="A22" s="248"/>
      <c r="B22" s="251"/>
      <c r="C22" s="248"/>
      <c r="D22" s="261"/>
      <c r="E22" s="248"/>
      <c r="F22" s="248"/>
      <c r="G22" s="248"/>
      <c r="H22" s="248"/>
      <c r="I22" s="255"/>
      <c r="J22" s="256"/>
      <c r="K22" s="248"/>
      <c r="L22" s="249"/>
      <c r="M22" s="249"/>
      <c r="N22" s="248"/>
      <c r="O22" s="141"/>
      <c r="P22" s="116"/>
      <c r="Q22" s="141"/>
      <c r="R22" s="141"/>
      <c r="S22" s="141"/>
      <c r="T22" s="143"/>
      <c r="U22" s="141"/>
      <c r="V22" s="141"/>
      <c r="W22" s="141"/>
      <c r="X22" s="143" t="b">
        <f t="shared" si="7"/>
        <v>0</v>
      </c>
      <c r="Y22" s="143" t="b">
        <f>IF(Z22&lt;=20%,'[8]Tabla probabilidad'!$B$5,IF(Z22&lt;=40%,'[8]Tabla probabilidad'!$B$6,IF(Z22&lt;=60%,'[8]Tabla probabilidad'!$B$7,IF(Z22&lt;=80%,'[8]Tabla probabilidad'!$B$8,IF(Z22&lt;=100%,'[8]Tabla probabilidad'!$B$9)))))</f>
        <v>0</v>
      </c>
      <c r="Z22" s="143" t="b">
        <f t="shared" si="8"/>
        <v>0</v>
      </c>
      <c r="AA22" s="258"/>
      <c r="AB22" s="258"/>
      <c r="AC22" s="143" t="b">
        <f t="shared" si="1"/>
        <v>0</v>
      </c>
      <c r="AD22" s="143" t="b">
        <f t="shared" si="9"/>
        <v>0</v>
      </c>
      <c r="AE22" s="258"/>
      <c r="AF22" s="258"/>
      <c r="AG22" s="251"/>
      <c r="AH22" s="248"/>
      <c r="AI22" s="248"/>
      <c r="AJ22" s="248"/>
      <c r="AK22" s="248"/>
      <c r="AL22" s="248"/>
      <c r="AM22" s="248"/>
      <c r="AN22" s="248"/>
    </row>
    <row r="23" spans="1:40" ht="75.75" customHeight="1" x14ac:dyDescent="0.25">
      <c r="A23" s="248"/>
      <c r="B23" s="251"/>
      <c r="C23" s="248"/>
      <c r="D23" s="261"/>
      <c r="E23" s="248"/>
      <c r="F23" s="248"/>
      <c r="G23" s="248"/>
      <c r="H23" s="248"/>
      <c r="I23" s="255"/>
      <c r="J23" s="256"/>
      <c r="K23" s="248"/>
      <c r="L23" s="249"/>
      <c r="M23" s="249"/>
      <c r="N23" s="248"/>
      <c r="O23" s="141"/>
      <c r="P23" s="116"/>
      <c r="Q23" s="141"/>
      <c r="R23" s="141"/>
      <c r="S23" s="141"/>
      <c r="T23" s="143"/>
      <c r="U23" s="141"/>
      <c r="V23" s="141"/>
      <c r="W23" s="141"/>
      <c r="X23" s="143" t="b">
        <f t="shared" si="7"/>
        <v>0</v>
      </c>
      <c r="Y23" s="143" t="b">
        <f>IF(Z23&lt;=20%,'[8]Tabla probabilidad'!$B$5,IF(Z23&lt;=40%,'[8]Tabla probabilidad'!$B$6,IF(Z23&lt;=60%,'[8]Tabla probabilidad'!$B$7,IF(Z23&lt;=80%,'[8]Tabla probabilidad'!$B$8,IF(Z23&lt;=100%,'[8]Tabla probabilidad'!$B$9)))))</f>
        <v>0</v>
      </c>
      <c r="Z23" s="143" t="b">
        <f t="shared" si="8"/>
        <v>0</v>
      </c>
      <c r="AA23" s="258"/>
      <c r="AB23" s="258"/>
      <c r="AC23" s="143" t="b">
        <f t="shared" si="1"/>
        <v>0</v>
      </c>
      <c r="AD23" s="143" t="b">
        <f t="shared" si="9"/>
        <v>0</v>
      </c>
      <c r="AE23" s="258"/>
      <c r="AF23" s="258"/>
      <c r="AG23" s="251"/>
      <c r="AH23" s="248"/>
      <c r="AI23" s="248"/>
      <c r="AJ23" s="248"/>
      <c r="AK23" s="248"/>
      <c r="AL23" s="248"/>
      <c r="AM23" s="248"/>
      <c r="AN23" s="248"/>
    </row>
    <row r="24" spans="1:40" ht="139.5" customHeight="1" x14ac:dyDescent="0.25">
      <c r="A24" s="248"/>
      <c r="B24" s="252"/>
      <c r="C24" s="248"/>
      <c r="D24" s="262"/>
      <c r="E24" s="248"/>
      <c r="F24" s="248"/>
      <c r="G24" s="248"/>
      <c r="H24" s="248"/>
      <c r="I24" s="255"/>
      <c r="J24" s="256"/>
      <c r="K24" s="248"/>
      <c r="L24" s="249"/>
      <c r="M24" s="249"/>
      <c r="N24" s="248"/>
      <c r="O24" s="141"/>
      <c r="P24" s="128"/>
      <c r="Q24" s="141"/>
      <c r="R24" s="141"/>
      <c r="S24" s="141"/>
      <c r="T24" s="143"/>
      <c r="U24" s="141"/>
      <c r="V24" s="141"/>
      <c r="W24" s="141"/>
      <c r="X24" s="143" t="b">
        <f t="shared" si="7"/>
        <v>0</v>
      </c>
      <c r="Y24" s="143" t="b">
        <f>IF(Z24&lt;=20%,'[8]Tabla probabilidad'!$B$5,IF(Z24&lt;=40%,'[8]Tabla probabilidad'!$B$6,IF(Z24&lt;=60%,'[8]Tabla probabilidad'!$B$7,IF(Z24&lt;=80%,'[8]Tabla probabilidad'!$B$8,IF(Z24&lt;=100%,'[8]Tabla probabilidad'!$B$9)))))</f>
        <v>0</v>
      </c>
      <c r="Z24" s="143" t="b">
        <f t="shared" si="8"/>
        <v>0</v>
      </c>
      <c r="AA24" s="259"/>
      <c r="AB24" s="259"/>
      <c r="AC24" s="143" t="b">
        <f t="shared" si="1"/>
        <v>0</v>
      </c>
      <c r="AD24" s="143" t="b">
        <f t="shared" si="9"/>
        <v>0</v>
      </c>
      <c r="AE24" s="259"/>
      <c r="AF24" s="259"/>
      <c r="AG24" s="252"/>
      <c r="AH24" s="248"/>
      <c r="AI24" s="248"/>
      <c r="AJ24" s="248"/>
      <c r="AK24" s="248"/>
      <c r="AL24" s="248"/>
      <c r="AM24" s="248"/>
      <c r="AN24" s="248"/>
    </row>
    <row r="25" spans="1:40" ht="90" x14ac:dyDescent="0.25">
      <c r="A25" s="250">
        <v>4</v>
      </c>
      <c r="B25" s="250" t="s">
        <v>487</v>
      </c>
      <c r="C25" s="248" t="s">
        <v>232</v>
      </c>
      <c r="D25" s="254" t="s">
        <v>488</v>
      </c>
      <c r="E25" s="250" t="s">
        <v>489</v>
      </c>
      <c r="F25" s="250" t="s">
        <v>490</v>
      </c>
      <c r="G25" s="248" t="s">
        <v>41</v>
      </c>
      <c r="H25" s="248">
        <v>10</v>
      </c>
      <c r="I25" s="255" t="str">
        <f>IF(H25&lt;=2,'[8]Tabla probabilidad'!$B$5,IF(H25&lt;=24,'[8]Tabla probabilidad'!$B$6,IF(H25&lt;=500,'[8]Tabla probabilidad'!$B$7,IF(H25&lt;=5000,'[8]Tabla probabilidad'!$B$8,IF(H25&gt;5000,'[8]Tabla probabilidad'!$B$9)))))</f>
        <v>Baja</v>
      </c>
      <c r="J25" s="256">
        <f>IF(H25&lt;=2,'[8]Tabla probabilidad'!$D$5,IF(H25&lt;=24,'[8]Tabla probabilidad'!$D$6,IF(H25&lt;=500,'[8]Tabla probabilidad'!$D$7,IF(H25&lt;=5000,'[8]Tabla probabilidad'!$D$8,IF(H25&gt;5000,'[8]Tabla probabilidad'!$D$9)))))</f>
        <v>0.4</v>
      </c>
      <c r="K25" s="248" t="s">
        <v>227</v>
      </c>
      <c r="L25" s="248"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248"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248" t="str">
        <f>VLOOKUP((I25&amp;L25),[8]Hoja1!$B$4:$C$28,2,0)</f>
        <v>Bajo</v>
      </c>
      <c r="O25" s="141">
        <v>1</v>
      </c>
      <c r="P25" s="116" t="s">
        <v>491</v>
      </c>
      <c r="Q25" s="141" t="str">
        <f t="shared" si="0"/>
        <v>Probabilidad</v>
      </c>
      <c r="R25" s="141" t="s">
        <v>51</v>
      </c>
      <c r="S25" s="141" t="s">
        <v>56</v>
      </c>
      <c r="T25" s="143">
        <f>VLOOKUP(R25&amp;S25,[8]Hoja1!$Q$4:$R$9,2,0)</f>
        <v>0.45</v>
      </c>
      <c r="U25" s="141" t="s">
        <v>58</v>
      </c>
      <c r="V25" s="141" t="s">
        <v>61</v>
      </c>
      <c r="W25" s="141" t="s">
        <v>65</v>
      </c>
      <c r="X25" s="143">
        <f>IF(Q25="Probabilidad",($J$25*T25),IF(Q25="Impacto"," "))</f>
        <v>0.18000000000000002</v>
      </c>
      <c r="Y25" s="143" t="str">
        <f>IF(Z25&lt;=20%,'[8]Tabla probabilidad'!$B$5,IF(Z25&lt;=40%,'[8]Tabla probabilidad'!$B$6,IF(Z25&lt;=60%,'[8]Tabla probabilidad'!$B$7,IF(Z25&lt;=80%,'[8]Tabla probabilidad'!$B$8,IF(Z25&lt;=100%,'[8]Tabla probabilidad'!$B$9)))))</f>
        <v>Baja</v>
      </c>
      <c r="Z25" s="143">
        <f>IF(R25="Preventivo",($J$25-($J$25*T25)),IF(R25="Detectivo",($J$25-($J$25*T25)),IF(R25="Correctivo",($J$25))))</f>
        <v>0.22</v>
      </c>
      <c r="AA25" s="257" t="str">
        <f>IF(AB25&lt;=20%,'[8]Tabla probabilidad'!$B$5,IF(AB25&lt;=40%,'[8]Tabla probabilidad'!$B$6,IF(AB25&lt;=60%,'[8]Tabla probabilidad'!$B$7,IF(AB25&lt;=80%,'[8]Tabla probabilidad'!$B$8,IF(AB25&lt;=100%,'[8]Tabla probabilidad'!$B$9)))))</f>
        <v>Baja</v>
      </c>
      <c r="AB25" s="257">
        <f>AVERAGE(Z25:Z29)</f>
        <v>0.22</v>
      </c>
      <c r="AC25" s="143" t="str">
        <f t="shared" si="1"/>
        <v>Leve</v>
      </c>
      <c r="AD25" s="143">
        <f>IF(Q25="Probabilidad",(($M$25-0)),IF(Q25="Impacto",($M$25-($M$25*T25))))</f>
        <v>0.2</v>
      </c>
      <c r="AE25" s="257" t="str">
        <f>IF(AF25&lt;=20%,"Leve",IF(AF25&lt;=40%,"Menor",IF(AF25&lt;=60%,"Moderado",IF(AF25&lt;=80%,"Mayor",IF(AF25&lt;=100%,"Catastrófico")))))</f>
        <v>Leve</v>
      </c>
      <c r="AF25" s="257">
        <f>AVERAGE(AD25:AD29)</f>
        <v>0.2</v>
      </c>
      <c r="AG25" s="250" t="str">
        <f>VLOOKUP(AA25&amp;AE25,[8]Hoja1!$B$4:$C$28,2,0)</f>
        <v>Bajo</v>
      </c>
      <c r="AH25" s="248" t="s">
        <v>206</v>
      </c>
      <c r="AI25" s="248"/>
      <c r="AJ25" s="248"/>
      <c r="AK25" s="248"/>
      <c r="AL25" s="248"/>
      <c r="AM25" s="248"/>
      <c r="AN25" s="248"/>
    </row>
    <row r="26" spans="1:40" ht="75" x14ac:dyDescent="0.25">
      <c r="A26" s="251"/>
      <c r="B26" s="251"/>
      <c r="C26" s="248"/>
      <c r="D26" s="254"/>
      <c r="E26" s="251"/>
      <c r="F26" s="251"/>
      <c r="G26" s="248"/>
      <c r="H26" s="248"/>
      <c r="I26" s="255"/>
      <c r="J26" s="256"/>
      <c r="K26" s="248"/>
      <c r="L26" s="249"/>
      <c r="M26" s="249"/>
      <c r="N26" s="248"/>
      <c r="O26" s="141">
        <v>2</v>
      </c>
      <c r="P26" s="116" t="s">
        <v>492</v>
      </c>
      <c r="Q26" s="141" t="str">
        <f t="shared" si="0"/>
        <v>Probabilidad</v>
      </c>
      <c r="R26" s="141" t="s">
        <v>51</v>
      </c>
      <c r="S26" s="141" t="s">
        <v>56</v>
      </c>
      <c r="T26" s="143">
        <f>VLOOKUP(R26&amp;S26,[8]Hoja1!$Q$4:$R$9,2,0)</f>
        <v>0.45</v>
      </c>
      <c r="U26" s="141" t="s">
        <v>58</v>
      </c>
      <c r="V26" s="141" t="s">
        <v>61</v>
      </c>
      <c r="W26" s="141" t="s">
        <v>64</v>
      </c>
      <c r="X26" s="143">
        <f t="shared" ref="X26:X29" si="10">IF(Q26="Probabilidad",($J$25*T26),IF(Q26="Impacto"," "))</f>
        <v>0.18000000000000002</v>
      </c>
      <c r="Y26" s="143" t="str">
        <f>IF(Z26&lt;=20%,'[8]Tabla probabilidad'!$B$5,IF(Z26&lt;=40%,'[8]Tabla probabilidad'!$B$6,IF(Z26&lt;=60%,'[8]Tabla probabilidad'!$B$7,IF(Z26&lt;=80%,'[8]Tabla probabilidad'!$B$8,IF(Z26&lt;=100%,'[8]Tabla probabilidad'!$B$9)))))</f>
        <v>Baja</v>
      </c>
      <c r="Z26" s="143">
        <f t="shared" ref="Z26:Z29" si="11">IF(R26="Preventivo",($J$25-($J$25*T26)),IF(R26="Detectivo",($J$25-($J$25*T26)),IF(R26="Correctivo",($J$25))))</f>
        <v>0.22</v>
      </c>
      <c r="AA26" s="258"/>
      <c r="AB26" s="258"/>
      <c r="AC26" s="143" t="str">
        <f t="shared" si="1"/>
        <v>Leve</v>
      </c>
      <c r="AD26" s="143">
        <f t="shared" ref="AD26:AD29" si="12">IF(Q26="Probabilidad",(($M$25-0)),IF(Q26="Impacto",($M$25-($M$25*T26))))</f>
        <v>0.2</v>
      </c>
      <c r="AE26" s="258"/>
      <c r="AF26" s="258"/>
      <c r="AG26" s="251"/>
      <c r="AH26" s="248"/>
      <c r="AI26" s="248"/>
      <c r="AJ26" s="248"/>
      <c r="AK26" s="248"/>
      <c r="AL26" s="248"/>
      <c r="AM26" s="248"/>
      <c r="AN26" s="248"/>
    </row>
    <row r="27" spans="1:40" x14ac:dyDescent="0.25">
      <c r="A27" s="251"/>
      <c r="B27" s="251"/>
      <c r="C27" s="248"/>
      <c r="D27" s="254"/>
      <c r="E27" s="251"/>
      <c r="F27" s="251"/>
      <c r="G27" s="248"/>
      <c r="H27" s="248"/>
      <c r="I27" s="255"/>
      <c r="J27" s="256"/>
      <c r="K27" s="248"/>
      <c r="L27" s="249"/>
      <c r="M27" s="249"/>
      <c r="N27" s="248"/>
      <c r="O27" s="148"/>
      <c r="P27" s="142"/>
      <c r="Q27" s="141"/>
      <c r="R27" s="141"/>
      <c r="S27" s="141"/>
      <c r="T27" s="143"/>
      <c r="U27" s="141"/>
      <c r="V27" s="141"/>
      <c r="W27" s="141"/>
      <c r="X27" s="143" t="b">
        <f t="shared" si="10"/>
        <v>0</v>
      </c>
      <c r="Y27" s="143" t="b">
        <f>IF(Z27&lt;=20%,'[8]Tabla probabilidad'!$B$5,IF(Z27&lt;=40%,'[8]Tabla probabilidad'!$B$6,IF(Z27&lt;=60%,'[8]Tabla probabilidad'!$B$7,IF(Z27&lt;=80%,'[8]Tabla probabilidad'!$B$8,IF(Z27&lt;=100%,'[8]Tabla probabilidad'!$B$9)))))</f>
        <v>0</v>
      </c>
      <c r="Z27" s="143" t="b">
        <f t="shared" si="11"/>
        <v>0</v>
      </c>
      <c r="AA27" s="258"/>
      <c r="AB27" s="258"/>
      <c r="AC27" s="143" t="b">
        <f t="shared" si="1"/>
        <v>0</v>
      </c>
      <c r="AD27" s="143" t="b">
        <f t="shared" si="12"/>
        <v>0</v>
      </c>
      <c r="AE27" s="258"/>
      <c r="AF27" s="258"/>
      <c r="AG27" s="251"/>
      <c r="AH27" s="248"/>
      <c r="AI27" s="248"/>
      <c r="AJ27" s="248"/>
      <c r="AK27" s="248"/>
      <c r="AL27" s="248"/>
      <c r="AM27" s="248"/>
      <c r="AN27" s="248"/>
    </row>
    <row r="28" spans="1:40" ht="73.5" customHeight="1" x14ac:dyDescent="0.25">
      <c r="A28" s="251"/>
      <c r="B28" s="251"/>
      <c r="C28" s="248"/>
      <c r="D28" s="254"/>
      <c r="E28" s="251"/>
      <c r="F28" s="251"/>
      <c r="G28" s="248"/>
      <c r="H28" s="248"/>
      <c r="I28" s="255"/>
      <c r="J28" s="256"/>
      <c r="K28" s="248"/>
      <c r="L28" s="249"/>
      <c r="M28" s="249"/>
      <c r="N28" s="248"/>
      <c r="O28" s="141"/>
      <c r="P28" s="116"/>
      <c r="Q28" s="141"/>
      <c r="R28" s="141"/>
      <c r="S28" s="141"/>
      <c r="T28" s="143"/>
      <c r="U28" s="141"/>
      <c r="V28" s="141"/>
      <c r="W28" s="141"/>
      <c r="X28" s="143" t="b">
        <f t="shared" si="10"/>
        <v>0</v>
      </c>
      <c r="Y28" s="143" t="b">
        <f>IF(Z28&lt;=20%,'[8]Tabla probabilidad'!$B$5,IF(Z28&lt;=40%,'[8]Tabla probabilidad'!$B$6,IF(Z28&lt;=60%,'[8]Tabla probabilidad'!$B$7,IF(Z28&lt;=80%,'[8]Tabla probabilidad'!$B$8,IF(Z28&lt;=100%,'[8]Tabla probabilidad'!$B$9)))))</f>
        <v>0</v>
      </c>
      <c r="Z28" s="143" t="b">
        <f t="shared" si="11"/>
        <v>0</v>
      </c>
      <c r="AA28" s="258"/>
      <c r="AB28" s="258"/>
      <c r="AC28" s="143" t="b">
        <f t="shared" si="1"/>
        <v>0</v>
      </c>
      <c r="AD28" s="143" t="b">
        <f t="shared" si="12"/>
        <v>0</v>
      </c>
      <c r="AE28" s="258"/>
      <c r="AF28" s="258"/>
      <c r="AG28" s="251"/>
      <c r="AH28" s="248"/>
      <c r="AI28" s="248"/>
      <c r="AJ28" s="248"/>
      <c r="AK28" s="248"/>
      <c r="AL28" s="248"/>
      <c r="AM28" s="248"/>
      <c r="AN28" s="248"/>
    </row>
    <row r="29" spans="1:40" ht="108" customHeight="1" x14ac:dyDescent="0.25">
      <c r="A29" s="252"/>
      <c r="B29" s="252"/>
      <c r="C29" s="248"/>
      <c r="D29" s="254"/>
      <c r="E29" s="252"/>
      <c r="F29" s="252"/>
      <c r="G29" s="248"/>
      <c r="H29" s="248"/>
      <c r="I29" s="255"/>
      <c r="J29" s="256"/>
      <c r="K29" s="248"/>
      <c r="L29" s="249"/>
      <c r="M29" s="249"/>
      <c r="N29" s="248"/>
      <c r="O29" s="141"/>
      <c r="P29" s="116"/>
      <c r="Q29" s="141"/>
      <c r="R29" s="141"/>
      <c r="S29" s="141"/>
      <c r="T29" s="143"/>
      <c r="U29" s="141"/>
      <c r="V29" s="141"/>
      <c r="W29" s="141"/>
      <c r="X29" s="143" t="b">
        <f t="shared" si="10"/>
        <v>0</v>
      </c>
      <c r="Y29" s="143" t="b">
        <f>IF(Z29&lt;=20%,'[8]Tabla probabilidad'!$B$5,IF(Z29&lt;=40%,'[8]Tabla probabilidad'!$B$6,IF(Z29&lt;=60%,'[8]Tabla probabilidad'!$B$7,IF(Z29&lt;=80%,'[8]Tabla probabilidad'!$B$8,IF(Z29&lt;=100%,'[8]Tabla probabilidad'!$B$9)))))</f>
        <v>0</v>
      </c>
      <c r="Z29" s="143" t="b">
        <f t="shared" si="11"/>
        <v>0</v>
      </c>
      <c r="AA29" s="259"/>
      <c r="AB29" s="259"/>
      <c r="AC29" s="143" t="b">
        <f t="shared" si="1"/>
        <v>0</v>
      </c>
      <c r="AD29" s="143" t="b">
        <f t="shared" si="12"/>
        <v>0</v>
      </c>
      <c r="AE29" s="259"/>
      <c r="AF29" s="259"/>
      <c r="AG29" s="252"/>
      <c r="AH29" s="248"/>
      <c r="AI29" s="248"/>
      <c r="AJ29" s="248"/>
      <c r="AK29" s="248"/>
      <c r="AL29" s="248"/>
      <c r="AM29" s="248"/>
      <c r="AN29" s="248"/>
    </row>
    <row r="30" spans="1:40" ht="98.25" customHeight="1" x14ac:dyDescent="0.25">
      <c r="A30" s="250">
        <v>5</v>
      </c>
      <c r="B30" s="250" t="s">
        <v>493</v>
      </c>
      <c r="C30" s="248" t="s">
        <v>232</v>
      </c>
      <c r="D30" s="254" t="s">
        <v>494</v>
      </c>
      <c r="E30" s="250" t="s">
        <v>495</v>
      </c>
      <c r="F30" s="250" t="s">
        <v>496</v>
      </c>
      <c r="G30" s="248" t="s">
        <v>41</v>
      </c>
      <c r="H30" s="248">
        <v>1</v>
      </c>
      <c r="I30" s="255" t="str">
        <f>IF(H30&lt;=2,'[8]Tabla probabilidad'!$B$5,IF(H30&lt;=24,'[8]Tabla probabilidad'!$B$6,IF(H30&lt;=500,'[8]Tabla probabilidad'!$B$7,IF(H30&lt;=5000,'[8]Tabla probabilidad'!$B$8,IF(H30&gt;5000,'[8]Tabla probabilidad'!$B$9)))))</f>
        <v>Muy Baja</v>
      </c>
      <c r="J30" s="256">
        <f>IF(H30&lt;=2,'[8]Tabla probabilidad'!$D$5,IF(H30&lt;=24,'[8]Tabla probabilidad'!$D$6,IF(H30&lt;=500,'[8]Tabla probabilidad'!$D$7,IF(H30&lt;=5000,'[8]Tabla probabilidad'!$D$8,IF(H30&gt;5000,'[8]Tabla probabilidad'!$D$9)))))</f>
        <v>0.2</v>
      </c>
      <c r="K30" s="248" t="s">
        <v>227</v>
      </c>
      <c r="L30" s="248"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248"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248" t="str">
        <f>VLOOKUP((I30&amp;L30),[8]Hoja1!$B$4:$C$28,2,0)</f>
        <v>Bajo</v>
      </c>
      <c r="O30" s="141">
        <v>1</v>
      </c>
      <c r="P30" s="116" t="s">
        <v>497</v>
      </c>
      <c r="Q30" s="141" t="str">
        <f t="shared" ref="Q30:Q32" si="13">IF(R30="Preventivo","Probabilidad",IF(R30="Detectivo","Probabilidad", IF(R30="Correctivo","Impacto")))</f>
        <v>Probabilidad</v>
      </c>
      <c r="R30" s="141" t="s">
        <v>51</v>
      </c>
      <c r="S30" s="141" t="s">
        <v>56</v>
      </c>
      <c r="T30" s="143">
        <f>VLOOKUP(R30&amp;S30,[8]Hoja1!$Q$4:$R$9,2,0)</f>
        <v>0.45</v>
      </c>
      <c r="U30" s="141" t="s">
        <v>58</v>
      </c>
      <c r="V30" s="141" t="s">
        <v>61</v>
      </c>
      <c r="W30" s="141" t="s">
        <v>65</v>
      </c>
      <c r="X30" s="143">
        <f>IF(Q30="Probabilidad",($J$30*T30),IF(Q30="Impacto"," "))</f>
        <v>9.0000000000000011E-2</v>
      </c>
      <c r="Y30" s="143" t="str">
        <f>IF(Z30&lt;=20%,'[8]Tabla probabilidad'!$B$5,IF(Z30&lt;=40%,'[8]Tabla probabilidad'!$B$6,IF(Z30&lt;=60%,'[8]Tabla probabilidad'!$B$7,IF(Z30&lt;=80%,'[8]Tabla probabilidad'!$B$8,IF(Z30&lt;=100%,'[8]Tabla probabilidad'!$B$9)))))</f>
        <v>Muy Baja</v>
      </c>
      <c r="Z30" s="143">
        <f>IF(R30="Preventivo",($J$30-($J$30*T30)),IF(R30="Detectivo",($J$30-($J$30*T30)),IF(R30="Correctivo",($J$30))))</f>
        <v>0.11</v>
      </c>
      <c r="AA30" s="257" t="str">
        <f>IF(AB30&lt;=20%,'[8]Tabla probabilidad'!$B$5,IF(AB30&lt;=40%,'[8]Tabla probabilidad'!$B$6,IF(AB30&lt;=60%,'[8]Tabla probabilidad'!$B$7,IF(AB30&lt;=80%,'[8]Tabla probabilidad'!$B$8,IF(AB30&lt;=100%,'[8]Tabla probabilidad'!$B$9)))))</f>
        <v>Muy Baja</v>
      </c>
      <c r="AB30" s="257">
        <f>AVERAGE(Z30:Z34)</f>
        <v>0.11</v>
      </c>
      <c r="AC30" s="143" t="str">
        <f t="shared" si="1"/>
        <v>Leve</v>
      </c>
      <c r="AD30" s="143">
        <f>IF(Q30="Probabilidad",(($M$30-0)),IF(Q30="Impacto",($M$30-($M$30*T30))))</f>
        <v>0.2</v>
      </c>
      <c r="AE30" s="257" t="str">
        <f>IF(AF30&lt;=20%,"Leve",IF(AF30&lt;=40%,"Menor",IF(AF30&lt;=60%,"Moderado",IF(AF30&lt;=80%,"Mayor",IF(AF30&lt;=100%,"Catastrófico")))))</f>
        <v>Leve</v>
      </c>
      <c r="AF30" s="257">
        <f>AVERAGE(AD30:AD34)</f>
        <v>0.20000000000000004</v>
      </c>
      <c r="AG30" s="250" t="str">
        <f>VLOOKUP(AA30&amp;AE30,[8]Hoja1!$B$4:$C$28,2,0)</f>
        <v>Bajo</v>
      </c>
      <c r="AH30" s="248" t="s">
        <v>206</v>
      </c>
      <c r="AI30" s="248"/>
      <c r="AJ30" s="248"/>
      <c r="AK30" s="248"/>
      <c r="AL30" s="248"/>
      <c r="AM30" s="248"/>
      <c r="AN30" s="248"/>
    </row>
    <row r="31" spans="1:40" ht="91.5" customHeight="1" x14ac:dyDescent="0.25">
      <c r="A31" s="251"/>
      <c r="B31" s="251"/>
      <c r="C31" s="248"/>
      <c r="D31" s="254"/>
      <c r="E31" s="251"/>
      <c r="F31" s="251"/>
      <c r="G31" s="248"/>
      <c r="H31" s="248"/>
      <c r="I31" s="255"/>
      <c r="J31" s="256"/>
      <c r="K31" s="248"/>
      <c r="L31" s="249"/>
      <c r="M31" s="249"/>
      <c r="N31" s="248"/>
      <c r="O31" s="141">
        <v>2</v>
      </c>
      <c r="P31" s="120" t="s">
        <v>498</v>
      </c>
      <c r="Q31" s="141" t="str">
        <f t="shared" si="13"/>
        <v>Probabilidad</v>
      </c>
      <c r="R31" s="141" t="s">
        <v>51</v>
      </c>
      <c r="S31" s="141" t="s">
        <v>56</v>
      </c>
      <c r="T31" s="143">
        <f>VLOOKUP(R31&amp;S31,[8]Hoja1!$Q$4:$R$9,2,0)</f>
        <v>0.45</v>
      </c>
      <c r="U31" s="141" t="s">
        <v>58</v>
      </c>
      <c r="V31" s="141" t="s">
        <v>61</v>
      </c>
      <c r="W31" s="141" t="s">
        <v>64</v>
      </c>
      <c r="X31" s="143">
        <f t="shared" ref="X31:X34" si="14">IF(Q31="Probabilidad",($J$30*T31),IF(Q31="Impacto"," "))</f>
        <v>9.0000000000000011E-2</v>
      </c>
      <c r="Y31" s="143" t="str">
        <f>IF(Z31&lt;=20%,'[8]Tabla probabilidad'!$B$5,IF(Z31&lt;=40%,'[8]Tabla probabilidad'!$B$6,IF(Z31&lt;=60%,'[8]Tabla probabilidad'!$B$7,IF(Z31&lt;=80%,'[8]Tabla probabilidad'!$B$8,IF(Z31&lt;=100%,'[8]Tabla probabilidad'!$B$9)))))</f>
        <v>Muy Baja</v>
      </c>
      <c r="Z31" s="143">
        <f t="shared" ref="Z31:Z34" si="15">IF(R31="Preventivo",($J$30-($J$30*T31)),IF(R31="Detectivo",($J$30-($J$30*T31)),IF(R31="Correctivo",($J$30))))</f>
        <v>0.11</v>
      </c>
      <c r="AA31" s="258"/>
      <c r="AB31" s="258"/>
      <c r="AC31" s="143" t="str">
        <f t="shared" si="1"/>
        <v>Leve</v>
      </c>
      <c r="AD31" s="143">
        <f t="shared" ref="AD31:AD34" si="16">IF(Q31="Probabilidad",(($M$30-0)),IF(Q31="Impacto",($M$30-($M$30*T31))))</f>
        <v>0.2</v>
      </c>
      <c r="AE31" s="258"/>
      <c r="AF31" s="258"/>
      <c r="AG31" s="251"/>
      <c r="AH31" s="248"/>
      <c r="AI31" s="248"/>
      <c r="AJ31" s="248"/>
      <c r="AK31" s="248"/>
      <c r="AL31" s="248"/>
      <c r="AM31" s="248"/>
      <c r="AN31" s="248"/>
    </row>
    <row r="32" spans="1:40" ht="78" customHeight="1" x14ac:dyDescent="0.25">
      <c r="A32" s="251"/>
      <c r="B32" s="251"/>
      <c r="C32" s="248"/>
      <c r="D32" s="254"/>
      <c r="E32" s="251"/>
      <c r="F32" s="251"/>
      <c r="G32" s="248"/>
      <c r="H32" s="248"/>
      <c r="I32" s="255"/>
      <c r="J32" s="256"/>
      <c r="K32" s="248"/>
      <c r="L32" s="249"/>
      <c r="M32" s="249"/>
      <c r="N32" s="248"/>
      <c r="O32" s="141">
        <v>3</v>
      </c>
      <c r="P32" s="116" t="s">
        <v>499</v>
      </c>
      <c r="Q32" s="141" t="str">
        <f t="shared" si="13"/>
        <v>Probabilidad</v>
      </c>
      <c r="R32" s="141" t="s">
        <v>51</v>
      </c>
      <c r="S32" s="141" t="s">
        <v>56</v>
      </c>
      <c r="T32" s="143">
        <f>VLOOKUP(R32&amp;S32,[8]Hoja1!$Q$4:$R$9,2,0)</f>
        <v>0.45</v>
      </c>
      <c r="U32" s="141" t="s">
        <v>59</v>
      </c>
      <c r="V32" s="141" t="s">
        <v>61</v>
      </c>
      <c r="W32" s="141" t="s">
        <v>64</v>
      </c>
      <c r="X32" s="143">
        <f t="shared" si="14"/>
        <v>9.0000000000000011E-2</v>
      </c>
      <c r="Y32" s="143" t="str">
        <f>IF(Z32&lt;=20%,'[8]Tabla probabilidad'!$B$5,IF(Z32&lt;=40%,'[8]Tabla probabilidad'!$B$6,IF(Z32&lt;=60%,'[8]Tabla probabilidad'!$B$7,IF(Z32&lt;=80%,'[8]Tabla probabilidad'!$B$8,IF(Z32&lt;=100%,'[8]Tabla probabilidad'!$B$9)))))</f>
        <v>Muy Baja</v>
      </c>
      <c r="Z32" s="143">
        <f t="shared" si="15"/>
        <v>0.11</v>
      </c>
      <c r="AA32" s="258"/>
      <c r="AB32" s="258"/>
      <c r="AC32" s="143" t="str">
        <f t="shared" si="1"/>
        <v>Leve</v>
      </c>
      <c r="AD32" s="143">
        <f t="shared" si="16"/>
        <v>0.2</v>
      </c>
      <c r="AE32" s="258"/>
      <c r="AF32" s="258"/>
      <c r="AG32" s="251"/>
      <c r="AH32" s="248"/>
      <c r="AI32" s="248"/>
      <c r="AJ32" s="248"/>
      <c r="AK32" s="248"/>
      <c r="AL32" s="248"/>
      <c r="AM32" s="248"/>
      <c r="AN32" s="248"/>
    </row>
    <row r="33" spans="1:40" ht="113.25" customHeight="1" x14ac:dyDescent="0.25">
      <c r="A33" s="251"/>
      <c r="B33" s="251"/>
      <c r="C33" s="248"/>
      <c r="D33" s="254"/>
      <c r="E33" s="251"/>
      <c r="F33" s="251"/>
      <c r="G33" s="248"/>
      <c r="H33" s="248"/>
      <c r="I33" s="255"/>
      <c r="J33" s="256"/>
      <c r="K33" s="248"/>
      <c r="L33" s="249"/>
      <c r="M33" s="249"/>
      <c r="N33" s="248"/>
      <c r="O33" s="141"/>
      <c r="P33" s="116"/>
      <c r="Q33" s="141"/>
      <c r="R33" s="141"/>
      <c r="S33" s="141"/>
      <c r="T33" s="143"/>
      <c r="U33" s="141"/>
      <c r="V33" s="141"/>
      <c r="W33" s="141"/>
      <c r="X33" s="143" t="b">
        <f t="shared" si="14"/>
        <v>0</v>
      </c>
      <c r="Y33" s="143" t="b">
        <f>IF(Z33&lt;=20%,'[8]Tabla probabilidad'!$B$5,IF(Z33&lt;=40%,'[8]Tabla probabilidad'!$B$6,IF(Z33&lt;=60%,'[8]Tabla probabilidad'!$B$7,IF(Z33&lt;=80%,'[8]Tabla probabilidad'!$B$8,IF(Z33&lt;=100%,'[8]Tabla probabilidad'!$B$9)))))</f>
        <v>0</v>
      </c>
      <c r="Z33" s="143" t="b">
        <f t="shared" si="15"/>
        <v>0</v>
      </c>
      <c r="AA33" s="258"/>
      <c r="AB33" s="258"/>
      <c r="AC33" s="143" t="b">
        <f t="shared" si="1"/>
        <v>0</v>
      </c>
      <c r="AD33" s="143" t="b">
        <f t="shared" si="16"/>
        <v>0</v>
      </c>
      <c r="AE33" s="258"/>
      <c r="AF33" s="258"/>
      <c r="AG33" s="251"/>
      <c r="AH33" s="248"/>
      <c r="AI33" s="248"/>
      <c r="AJ33" s="248"/>
      <c r="AK33" s="248"/>
      <c r="AL33" s="248"/>
      <c r="AM33" s="248"/>
      <c r="AN33" s="248"/>
    </row>
    <row r="34" spans="1:40" ht="121.5" customHeight="1" x14ac:dyDescent="0.25">
      <c r="A34" s="252"/>
      <c r="B34" s="252"/>
      <c r="C34" s="248"/>
      <c r="D34" s="254"/>
      <c r="E34" s="252"/>
      <c r="F34" s="252"/>
      <c r="G34" s="248"/>
      <c r="H34" s="248"/>
      <c r="I34" s="255"/>
      <c r="J34" s="256"/>
      <c r="K34" s="248"/>
      <c r="L34" s="249"/>
      <c r="M34" s="249"/>
      <c r="N34" s="248"/>
      <c r="O34" s="141"/>
      <c r="P34" s="116"/>
      <c r="Q34" s="141"/>
      <c r="R34" s="141"/>
      <c r="S34" s="141"/>
      <c r="T34" s="143"/>
      <c r="U34" s="141"/>
      <c r="V34" s="141"/>
      <c r="W34" s="141"/>
      <c r="X34" s="143" t="b">
        <f t="shared" si="14"/>
        <v>0</v>
      </c>
      <c r="Y34" s="143" t="b">
        <f>IF(Z34&lt;=20%,'[8]Tabla probabilidad'!$B$5,IF(Z34&lt;=40%,'[8]Tabla probabilidad'!$B$6,IF(Z34&lt;=60%,'[8]Tabla probabilidad'!$B$7,IF(Z34&lt;=80%,'[8]Tabla probabilidad'!$B$8,IF(Z34&lt;=100%,'[8]Tabla probabilidad'!$B$9)))))</f>
        <v>0</v>
      </c>
      <c r="Z34" s="143" t="b">
        <f t="shared" si="15"/>
        <v>0</v>
      </c>
      <c r="AA34" s="259"/>
      <c r="AB34" s="259"/>
      <c r="AC34" s="143" t="b">
        <f t="shared" si="1"/>
        <v>0</v>
      </c>
      <c r="AD34" s="143" t="b">
        <f t="shared" si="16"/>
        <v>0</v>
      </c>
      <c r="AE34" s="259"/>
      <c r="AF34" s="259"/>
      <c r="AG34" s="252"/>
      <c r="AH34" s="248"/>
      <c r="AI34" s="248"/>
      <c r="AJ34" s="248"/>
      <c r="AK34" s="248"/>
      <c r="AL34" s="248"/>
      <c r="AM34" s="248"/>
      <c r="AN34" s="248"/>
    </row>
    <row r="35" spans="1:40" ht="50.1" customHeight="1" x14ac:dyDescent="0.25">
      <c r="A35" s="250">
        <v>6</v>
      </c>
      <c r="B35" s="250" t="s">
        <v>500</v>
      </c>
      <c r="C35" s="248" t="s">
        <v>232</v>
      </c>
      <c r="D35" s="254" t="s">
        <v>501</v>
      </c>
      <c r="E35" s="250" t="s">
        <v>502</v>
      </c>
      <c r="F35" s="250" t="s">
        <v>503</v>
      </c>
      <c r="G35" s="248" t="s">
        <v>44</v>
      </c>
      <c r="H35" s="248">
        <v>3</v>
      </c>
      <c r="I35" s="255" t="str">
        <f>IF(H35&lt;=2,'[8]Tabla probabilidad'!$B$5,IF(H35&lt;=24,'[8]Tabla probabilidad'!$B$6,IF(H35&lt;=500,'[8]Tabla probabilidad'!$B$7,IF(H35&lt;=5000,'[8]Tabla probabilidad'!$B$8,IF(H35&gt;5000,'[8]Tabla probabilidad'!$B$9)))))</f>
        <v>Baja</v>
      </c>
      <c r="J35" s="256">
        <f>IF(H35&lt;=2,'[8]Tabla probabilidad'!$D$5,IF(H35&lt;=24,'[8]Tabla probabilidad'!$D$6,IF(H35&lt;=500,'[8]Tabla probabilidad'!$D$7,IF(H35&lt;=5000,'[8]Tabla probabilidad'!$D$8,IF(H35&gt;5000,'[8]Tabla probabilidad'!$D$9)))))</f>
        <v>0.4</v>
      </c>
      <c r="K35" s="248" t="s">
        <v>227</v>
      </c>
      <c r="L35" s="248"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248"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248" t="str">
        <f>VLOOKUP((I35&amp;L35),[8]Hoja1!$B$4:$C$28,2,0)</f>
        <v>Bajo</v>
      </c>
      <c r="O35" s="141">
        <v>1</v>
      </c>
      <c r="P35" s="119" t="s">
        <v>504</v>
      </c>
      <c r="Q35" s="141" t="str">
        <f t="shared" ref="Q35:Q36" si="17">IF(R35="Preventivo","Probabilidad",IF(R35="Detectivo","Probabilidad", IF(R35="Correctivo","Impacto")))</f>
        <v>Impacto</v>
      </c>
      <c r="R35" s="141" t="s">
        <v>53</v>
      </c>
      <c r="S35" s="141" t="s">
        <v>56</v>
      </c>
      <c r="T35" s="143">
        <f>VLOOKUP(R35&amp;S35,[8]Hoja1!$Q$4:$R$9,2,0)</f>
        <v>0.3</v>
      </c>
      <c r="U35" s="141" t="s">
        <v>58</v>
      </c>
      <c r="V35" s="141" t="s">
        <v>61</v>
      </c>
      <c r="W35" s="141" t="s">
        <v>65</v>
      </c>
      <c r="X35" s="143" t="str">
        <f>IF(Q35="Probabilidad",($J$30*T35),IF(Q35="Impacto"," "))</f>
        <v xml:space="preserve"> </v>
      </c>
      <c r="Y35" s="143" t="str">
        <f>IF(Z35&lt;=20%,'[8]Tabla probabilidad'!$B$5,IF(Z35&lt;=40%,'[8]Tabla probabilidad'!$B$6,IF(Z35&lt;=60%,'[8]Tabla probabilidad'!$B$7,IF(Z35&lt;=80%,'[8]Tabla probabilidad'!$B$8,IF(Z35&lt;=100%,'[8]Tabla probabilidad'!$B$9)))))</f>
        <v>Muy Baja</v>
      </c>
      <c r="Z35" s="143">
        <f>IF(R35="Preventivo",($J$30-($J$30*T35)),IF(R35="Detectivo",($J$30-($J$30*T35)),IF(R35="Correctivo",($J$30))))</f>
        <v>0.2</v>
      </c>
      <c r="AA35" s="257" t="str">
        <f>IF(AB35&lt;=20%,'[8]Tabla probabilidad'!$B$5,IF(AB35&lt;=40%,'[8]Tabla probabilidad'!$B$6,IF(AB35&lt;=60%,'[8]Tabla probabilidad'!$B$7,IF(AB35&lt;=80%,'[8]Tabla probabilidad'!$B$8,IF(AB35&lt;=100%,'[8]Tabla probabilidad'!$B$9)))))</f>
        <v>Muy Baja</v>
      </c>
      <c r="AB35" s="257">
        <f>AVERAGE(Z35:Z39)</f>
        <v>0.2</v>
      </c>
      <c r="AC35" s="143" t="str">
        <f t="shared" si="1"/>
        <v>Leve</v>
      </c>
      <c r="AD35" s="143">
        <f>IF(Q35="Probabilidad",(($M$30-0)),IF(Q35="Impacto",($M$30-($M$30*T35))))</f>
        <v>0.14000000000000001</v>
      </c>
      <c r="AE35" s="257" t="str">
        <f>IF(AF35&lt;=20%,"Leve",IF(AF35&lt;=40%,"Menor",IF(AF35&lt;=60%,"Moderado",IF(AF35&lt;=80%,"Mayor",IF(AF35&lt;=100%,"Catastrófico")))))</f>
        <v>Leve</v>
      </c>
      <c r="AF35" s="257">
        <f>AVERAGE(AD35:AD39)</f>
        <v>0.14000000000000001</v>
      </c>
      <c r="AG35" s="250" t="str">
        <f>VLOOKUP(AA35&amp;AE35,[8]Hoja1!$B$4:$C$28,2,0)</f>
        <v>Bajo</v>
      </c>
      <c r="AH35" s="248" t="s">
        <v>206</v>
      </c>
      <c r="AI35" s="248"/>
      <c r="AJ35" s="248"/>
      <c r="AK35" s="248"/>
      <c r="AL35" s="248"/>
      <c r="AM35" s="248"/>
      <c r="AN35" s="248"/>
    </row>
    <row r="36" spans="1:40" ht="98.25" customHeight="1" x14ac:dyDescent="0.25">
      <c r="A36" s="251"/>
      <c r="B36" s="251"/>
      <c r="C36" s="248"/>
      <c r="D36" s="254"/>
      <c r="E36" s="251"/>
      <c r="F36" s="251"/>
      <c r="G36" s="248"/>
      <c r="H36" s="248"/>
      <c r="I36" s="255"/>
      <c r="J36" s="256"/>
      <c r="K36" s="248"/>
      <c r="L36" s="249"/>
      <c r="M36" s="249"/>
      <c r="N36" s="248"/>
      <c r="O36" s="141">
        <v>2</v>
      </c>
      <c r="P36" s="119" t="s">
        <v>505</v>
      </c>
      <c r="Q36" s="141" t="str">
        <f t="shared" si="17"/>
        <v>Impacto</v>
      </c>
      <c r="R36" s="141" t="s">
        <v>53</v>
      </c>
      <c r="S36" s="141" t="s">
        <v>56</v>
      </c>
      <c r="T36" s="143">
        <f>VLOOKUP(R36&amp;S36,[8]Hoja1!$Q$4:$R$9,2,0)</f>
        <v>0.3</v>
      </c>
      <c r="U36" s="141" t="s">
        <v>58</v>
      </c>
      <c r="V36" s="141" t="s">
        <v>61</v>
      </c>
      <c r="W36" s="141" t="s">
        <v>64</v>
      </c>
      <c r="X36" s="143" t="str">
        <f t="shared" ref="X36:X39" si="18">IF(Q36="Probabilidad",($J$30*T36),IF(Q36="Impacto"," "))</f>
        <v xml:space="preserve"> </v>
      </c>
      <c r="Y36" s="143" t="str">
        <f>IF(Z36&lt;=20%,'[8]Tabla probabilidad'!$B$5,IF(Z36&lt;=40%,'[8]Tabla probabilidad'!$B$6,IF(Z36&lt;=60%,'[8]Tabla probabilidad'!$B$7,IF(Z36&lt;=80%,'[8]Tabla probabilidad'!$B$8,IF(Z36&lt;=100%,'[8]Tabla probabilidad'!$B$9)))))</f>
        <v>Muy Baja</v>
      </c>
      <c r="Z36" s="143">
        <f t="shared" ref="Z36:Z39" si="19">IF(R36="Preventivo",($J$30-($J$30*T36)),IF(R36="Detectivo",($J$30-($J$30*T36)),IF(R36="Correctivo",($J$30))))</f>
        <v>0.2</v>
      </c>
      <c r="AA36" s="258"/>
      <c r="AB36" s="258"/>
      <c r="AC36" s="143" t="str">
        <f t="shared" si="1"/>
        <v>Leve</v>
      </c>
      <c r="AD36" s="143">
        <f t="shared" ref="AD36:AD39" si="20">IF(Q36="Probabilidad",(($M$30-0)),IF(Q36="Impacto",($M$30-($M$30*T36))))</f>
        <v>0.14000000000000001</v>
      </c>
      <c r="AE36" s="258"/>
      <c r="AF36" s="258"/>
      <c r="AG36" s="251"/>
      <c r="AH36" s="248"/>
      <c r="AI36" s="248"/>
      <c r="AJ36" s="248"/>
      <c r="AK36" s="248"/>
      <c r="AL36" s="248"/>
      <c r="AM36" s="248"/>
      <c r="AN36" s="248"/>
    </row>
    <row r="37" spans="1:40" ht="78" customHeight="1" x14ac:dyDescent="0.25">
      <c r="A37" s="251"/>
      <c r="B37" s="251"/>
      <c r="C37" s="248"/>
      <c r="D37" s="254"/>
      <c r="E37" s="251"/>
      <c r="F37" s="251"/>
      <c r="G37" s="248"/>
      <c r="H37" s="248"/>
      <c r="I37" s="255"/>
      <c r="J37" s="256"/>
      <c r="K37" s="248"/>
      <c r="L37" s="249"/>
      <c r="M37" s="249"/>
      <c r="N37" s="248"/>
      <c r="O37" s="141"/>
      <c r="P37" s="120"/>
      <c r="Q37" s="141"/>
      <c r="R37" s="141"/>
      <c r="S37" s="141"/>
      <c r="T37" s="143"/>
      <c r="U37" s="141"/>
      <c r="V37" s="141"/>
      <c r="W37" s="141"/>
      <c r="X37" s="143" t="b">
        <f t="shared" si="18"/>
        <v>0</v>
      </c>
      <c r="Y37" s="143" t="b">
        <f>IF(Z37&lt;=20%,'[8]Tabla probabilidad'!$B$5,IF(Z37&lt;=40%,'[8]Tabla probabilidad'!$B$6,IF(Z37&lt;=60%,'[8]Tabla probabilidad'!$B$7,IF(Z37&lt;=80%,'[8]Tabla probabilidad'!$B$8,IF(Z37&lt;=100%,'[8]Tabla probabilidad'!$B$9)))))</f>
        <v>0</v>
      </c>
      <c r="Z37" s="143" t="b">
        <f t="shared" si="19"/>
        <v>0</v>
      </c>
      <c r="AA37" s="258"/>
      <c r="AB37" s="258"/>
      <c r="AC37" s="143" t="b">
        <f t="shared" si="1"/>
        <v>0</v>
      </c>
      <c r="AD37" s="143" t="b">
        <f t="shared" si="20"/>
        <v>0</v>
      </c>
      <c r="AE37" s="258"/>
      <c r="AF37" s="258"/>
      <c r="AG37" s="251"/>
      <c r="AH37" s="248"/>
      <c r="AI37" s="248"/>
      <c r="AJ37" s="248"/>
      <c r="AK37" s="248"/>
      <c r="AL37" s="248"/>
      <c r="AM37" s="248"/>
      <c r="AN37" s="248"/>
    </row>
    <row r="38" spans="1:40" ht="50.1" customHeight="1" x14ac:dyDescent="0.25">
      <c r="A38" s="251"/>
      <c r="B38" s="251"/>
      <c r="C38" s="248"/>
      <c r="D38" s="254"/>
      <c r="E38" s="251"/>
      <c r="F38" s="251"/>
      <c r="G38" s="248"/>
      <c r="H38" s="248"/>
      <c r="I38" s="255"/>
      <c r="J38" s="256"/>
      <c r="K38" s="248"/>
      <c r="L38" s="249"/>
      <c r="M38" s="249"/>
      <c r="N38" s="248"/>
      <c r="O38" s="141"/>
      <c r="P38" s="116"/>
      <c r="Q38" s="141"/>
      <c r="R38" s="141"/>
      <c r="S38" s="141"/>
      <c r="T38" s="143"/>
      <c r="U38" s="141"/>
      <c r="V38" s="141"/>
      <c r="W38" s="141"/>
      <c r="X38" s="143" t="b">
        <f t="shared" si="18"/>
        <v>0</v>
      </c>
      <c r="Y38" s="143" t="b">
        <f>IF(Z38&lt;=20%,'[8]Tabla probabilidad'!$B$5,IF(Z38&lt;=40%,'[8]Tabla probabilidad'!$B$6,IF(Z38&lt;=60%,'[8]Tabla probabilidad'!$B$7,IF(Z38&lt;=80%,'[8]Tabla probabilidad'!$B$8,IF(Z38&lt;=100%,'[8]Tabla probabilidad'!$B$9)))))</f>
        <v>0</v>
      </c>
      <c r="Z38" s="143" t="b">
        <f t="shared" si="19"/>
        <v>0</v>
      </c>
      <c r="AA38" s="258"/>
      <c r="AB38" s="258"/>
      <c r="AC38" s="143" t="b">
        <f t="shared" si="1"/>
        <v>0</v>
      </c>
      <c r="AD38" s="143" t="b">
        <f t="shared" si="20"/>
        <v>0</v>
      </c>
      <c r="AE38" s="258"/>
      <c r="AF38" s="258"/>
      <c r="AG38" s="251"/>
      <c r="AH38" s="248"/>
      <c r="AI38" s="248"/>
      <c r="AJ38" s="248"/>
      <c r="AK38" s="248"/>
      <c r="AL38" s="248"/>
      <c r="AM38" s="248"/>
      <c r="AN38" s="248"/>
    </row>
    <row r="39" spans="1:40" ht="51" customHeight="1" thickBot="1" x14ac:dyDescent="0.3">
      <c r="A39" s="252"/>
      <c r="B39" s="252"/>
      <c r="C39" s="248"/>
      <c r="D39" s="254"/>
      <c r="E39" s="252"/>
      <c r="F39" s="252"/>
      <c r="G39" s="248"/>
      <c r="H39" s="248"/>
      <c r="I39" s="255"/>
      <c r="J39" s="256"/>
      <c r="K39" s="248"/>
      <c r="L39" s="249"/>
      <c r="M39" s="249"/>
      <c r="N39" s="248"/>
      <c r="O39" s="141"/>
      <c r="P39" s="116"/>
      <c r="Q39" s="141"/>
      <c r="R39" s="141"/>
      <c r="S39" s="141"/>
      <c r="T39" s="143"/>
      <c r="U39" s="141"/>
      <c r="V39" s="141"/>
      <c r="W39" s="141"/>
      <c r="X39" s="143" t="b">
        <f t="shared" si="18"/>
        <v>0</v>
      </c>
      <c r="Y39" s="143" t="b">
        <f>IF(Z39&lt;=20%,'[8]Tabla probabilidad'!$B$5,IF(Z39&lt;=40%,'[8]Tabla probabilidad'!$B$6,IF(Z39&lt;=60%,'[8]Tabla probabilidad'!$B$7,IF(Z39&lt;=80%,'[8]Tabla probabilidad'!$B$8,IF(Z39&lt;=100%,'[8]Tabla probabilidad'!$B$9)))))</f>
        <v>0</v>
      </c>
      <c r="Z39" s="143" t="b">
        <f t="shared" si="19"/>
        <v>0</v>
      </c>
      <c r="AA39" s="259"/>
      <c r="AB39" s="259"/>
      <c r="AC39" s="143" t="b">
        <f t="shared" si="1"/>
        <v>0</v>
      </c>
      <c r="AD39" s="143" t="b">
        <f t="shared" si="20"/>
        <v>0</v>
      </c>
      <c r="AE39" s="259"/>
      <c r="AF39" s="259"/>
      <c r="AG39" s="252"/>
      <c r="AH39" s="248"/>
      <c r="AI39" s="248"/>
      <c r="AJ39" s="248"/>
      <c r="AK39" s="248"/>
      <c r="AL39" s="248"/>
      <c r="AM39" s="248"/>
      <c r="AN39" s="248"/>
    </row>
    <row r="40" spans="1:40" ht="66.75" customHeight="1" thickBot="1" x14ac:dyDescent="0.3">
      <c r="A40" s="248">
        <v>7</v>
      </c>
      <c r="B40" s="250" t="s">
        <v>506</v>
      </c>
      <c r="C40" s="248" t="s">
        <v>232</v>
      </c>
      <c r="D40" s="260" t="s">
        <v>507</v>
      </c>
      <c r="E40" s="248" t="s">
        <v>508</v>
      </c>
      <c r="F40" s="248" t="s">
        <v>509</v>
      </c>
      <c r="G40" s="248" t="s">
        <v>44</v>
      </c>
      <c r="H40" s="248">
        <v>5</v>
      </c>
      <c r="I40" s="255" t="str">
        <f>IF(H40&lt;=2,'[8]Tabla probabilidad'!$B$5,IF(H40&lt;=24,'[8]Tabla probabilidad'!$B$6,IF(H40&lt;=500,'[8]Tabla probabilidad'!$B$7,IF(H40&lt;=5000,'[8]Tabla probabilidad'!$B$8,IF(H40&gt;5000,'[8]Tabla probabilidad'!$B$9)))))</f>
        <v>Baja</v>
      </c>
      <c r="J40" s="256">
        <f>IF(H40&lt;=2,'[8]Tabla probabilidad'!$D$5,IF(H40&lt;=24,'[8]Tabla probabilidad'!$D$6,IF(H40&lt;=500,'[8]Tabla probabilidad'!$D$7,IF(H40&lt;=5000,'[8]Tabla probabilidad'!$D$8,IF(H40&gt;5000,'[8]Tabla probabilidad'!$D$9)))))</f>
        <v>0.4</v>
      </c>
      <c r="K40" s="248" t="s">
        <v>227</v>
      </c>
      <c r="L40" s="248" t="str">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Leve</v>
      </c>
      <c r="M40" s="248" t="str">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20%</v>
      </c>
      <c r="N40" s="248" t="str">
        <f>VLOOKUP((I40&amp;L40),[8]Hoja1!$B$4:$C$28,2,0)</f>
        <v>Bajo</v>
      </c>
      <c r="O40" s="141">
        <v>1</v>
      </c>
      <c r="P40" s="117" t="s">
        <v>510</v>
      </c>
      <c r="Q40" s="141" t="str">
        <f t="shared" si="0"/>
        <v>Impacto</v>
      </c>
      <c r="R40" s="141" t="s">
        <v>53</v>
      </c>
      <c r="S40" s="141" t="s">
        <v>56</v>
      </c>
      <c r="T40" s="143">
        <f>VLOOKUP(R40&amp;S40,[8]Hoja1!$Q$4:$R$9,2,0)</f>
        <v>0.3</v>
      </c>
      <c r="U40" s="141" t="s">
        <v>58</v>
      </c>
      <c r="V40" s="141" t="s">
        <v>61</v>
      </c>
      <c r="W40" s="141" t="s">
        <v>65</v>
      </c>
      <c r="X40" s="143" t="str">
        <f>IF(Q40="Probabilidad",($J$40*T40),IF(Q40="Impacto"," "))</f>
        <v xml:space="preserve"> </v>
      </c>
      <c r="Y40" s="143" t="str">
        <f>IF(Z40&lt;=20%,'[8]Tabla probabilidad'!$B$5,IF(Z40&lt;=40%,'[8]Tabla probabilidad'!$B$6,IF(Z40&lt;=60%,'[8]Tabla probabilidad'!$B$7,IF(Z40&lt;=80%,'[8]Tabla probabilidad'!$B$8,IF(Z40&lt;=100%,'[8]Tabla probabilidad'!$B$9)))))</f>
        <v>Baja</v>
      </c>
      <c r="Z40" s="143">
        <f>IF(R40="Preventivo",(J40-(J40*T40)),IF(R40="Detectivo",(J40-(J40*T40)),IF(R40="Correctivo",(J40))))</f>
        <v>0.4</v>
      </c>
      <c r="AA40" s="257" t="str">
        <f>IF(AB40&lt;=20%,'[8]Tabla probabilidad'!$B$5,IF(AB40&lt;=40%,'[8]Tabla probabilidad'!$B$6,IF(AB40&lt;=60%,'[8]Tabla probabilidad'!$B$7,IF(AB40&lt;=80%,'[8]Tabla probabilidad'!$B$8,IF(AB40&lt;=100%,'[8]Tabla probabilidad'!$B$9)))))</f>
        <v>Baja</v>
      </c>
      <c r="AB40" s="257">
        <f>AVERAGE(Z40:Z44)</f>
        <v>0.31</v>
      </c>
      <c r="AC40" s="143" t="str">
        <f t="shared" si="1"/>
        <v>Leve</v>
      </c>
      <c r="AD40" s="143">
        <f>IF(Q40="Probabilidad",(($M$40-0)),IF(Q40="Impacto",($M$40-($M$40*T40))))</f>
        <v>0.14000000000000001</v>
      </c>
      <c r="AE40" s="257" t="str">
        <f>IF(AF40&lt;=20%,"Leve",IF(AF40&lt;=40%,"Menor",IF(AF40&lt;=60%,"Moderado",IF(AF40&lt;=80%,"Mayor",IF(AF40&lt;=100%,"Catastrófico")))))</f>
        <v>Leve</v>
      </c>
      <c r="AF40" s="257">
        <f>AVERAGE(AD40:AD44)</f>
        <v>0.17</v>
      </c>
      <c r="AG40" s="250" t="str">
        <f>VLOOKUP(AA40&amp;AE40,[8]Hoja1!$B$4:$C$28,2,0)</f>
        <v>Bajo</v>
      </c>
      <c r="AH40" s="248" t="s">
        <v>206</v>
      </c>
      <c r="AI40" s="248"/>
      <c r="AJ40" s="248"/>
      <c r="AK40" s="248"/>
      <c r="AL40" s="248"/>
      <c r="AM40" s="248"/>
      <c r="AN40" s="248"/>
    </row>
    <row r="41" spans="1:40" ht="48.75" customHeight="1" x14ac:dyDescent="0.25">
      <c r="A41" s="248"/>
      <c r="B41" s="251"/>
      <c r="C41" s="248"/>
      <c r="D41" s="261"/>
      <c r="E41" s="248"/>
      <c r="F41" s="248"/>
      <c r="G41" s="248"/>
      <c r="H41" s="248"/>
      <c r="I41" s="255"/>
      <c r="J41" s="256"/>
      <c r="K41" s="248"/>
      <c r="L41" s="249"/>
      <c r="M41" s="249"/>
      <c r="N41" s="248"/>
      <c r="O41" s="141">
        <v>2</v>
      </c>
      <c r="P41" s="117" t="s">
        <v>511</v>
      </c>
      <c r="Q41" s="141" t="str">
        <f t="shared" si="0"/>
        <v>Probabilidad</v>
      </c>
      <c r="R41" s="141" t="s">
        <v>51</v>
      </c>
      <c r="S41" s="141" t="s">
        <v>56</v>
      </c>
      <c r="T41" s="143">
        <f>VLOOKUP(R41&amp;S41,[8]Hoja1!$Q$4:$R$9,2,0)</f>
        <v>0.45</v>
      </c>
      <c r="U41" s="141" t="s">
        <v>58</v>
      </c>
      <c r="V41" s="141" t="s">
        <v>61</v>
      </c>
      <c r="W41" s="141" t="s">
        <v>64</v>
      </c>
      <c r="X41" s="143">
        <f t="shared" ref="X41:X44" si="21">IF(Q41="Probabilidad",($J$40*T41),IF(Q41="Impacto"," "))</f>
        <v>0.18000000000000002</v>
      </c>
      <c r="Y41" s="143" t="str">
        <f>IF(Z41&lt;=20%,'[8]Tabla probabilidad'!$B$5,IF(Z41&lt;=40%,'[8]Tabla probabilidad'!$B$6,IF(Z41&lt;=60%,'[8]Tabla probabilidad'!$B$7,IF(Z41&lt;=80%,'[8]Tabla probabilidad'!$B$8,IF(Z41&lt;=100%,'[8]Tabla probabilidad'!$B$9)))))</f>
        <v>Baja</v>
      </c>
      <c r="Z41" s="143">
        <f>IF(R41="Preventivo",(J40-(J40*T41)),IF(R41="Detectivo",(J40-(J40*T41)),IF(R41="Correctivo",(J40))))</f>
        <v>0.22</v>
      </c>
      <c r="AA41" s="258"/>
      <c r="AB41" s="258"/>
      <c r="AC41" s="143" t="str">
        <f t="shared" si="1"/>
        <v>Leve</v>
      </c>
      <c r="AD41" s="143">
        <f t="shared" ref="AD41:AD44" si="22">IF(Q41="Probabilidad",(($M$40-0)),IF(Q41="Impacto",($M$40-($M$40*T41))))</f>
        <v>0.2</v>
      </c>
      <c r="AE41" s="258"/>
      <c r="AF41" s="258"/>
      <c r="AG41" s="251"/>
      <c r="AH41" s="248"/>
      <c r="AI41" s="248"/>
      <c r="AJ41" s="248"/>
      <c r="AK41" s="248"/>
      <c r="AL41" s="248"/>
      <c r="AM41" s="248"/>
      <c r="AN41" s="248"/>
    </row>
    <row r="42" spans="1:40" ht="76.5" customHeight="1" x14ac:dyDescent="0.25">
      <c r="A42" s="248"/>
      <c r="B42" s="251"/>
      <c r="C42" s="248"/>
      <c r="D42" s="261"/>
      <c r="E42" s="248"/>
      <c r="F42" s="248"/>
      <c r="G42" s="248"/>
      <c r="H42" s="248"/>
      <c r="I42" s="255"/>
      <c r="J42" s="256"/>
      <c r="K42" s="248"/>
      <c r="L42" s="249"/>
      <c r="M42" s="249"/>
      <c r="N42" s="248"/>
      <c r="O42" s="141"/>
      <c r="P42" s="118"/>
      <c r="Q42" s="141"/>
      <c r="R42" s="141"/>
      <c r="S42" s="141"/>
      <c r="T42" s="143"/>
      <c r="U42" s="141"/>
      <c r="V42" s="141"/>
      <c r="W42" s="141"/>
      <c r="X42" s="143" t="b">
        <f t="shared" si="21"/>
        <v>0</v>
      </c>
      <c r="Y42" s="143" t="b">
        <f>IF(Z42&lt;=20%,'[8]Tabla probabilidad'!$B$5,IF(Z42&lt;=40%,'[8]Tabla probabilidad'!$B$6,IF(Z42&lt;=60%,'[8]Tabla probabilidad'!$B$7,IF(Z42&lt;=80%,'[8]Tabla probabilidad'!$B$8,IF(Z42&lt;=100%,'[8]Tabla probabilidad'!$B$9)))))</f>
        <v>0</v>
      </c>
      <c r="Z42" s="143" t="b">
        <f>IF(R42="Preventivo",(J40-(J40*T42)),IF(R42="Detectivo",(J40-(J40*T42)),IF(R42="Correctivo",(J40))))</f>
        <v>0</v>
      </c>
      <c r="AA42" s="258"/>
      <c r="AB42" s="258"/>
      <c r="AC42" s="143" t="b">
        <f t="shared" si="1"/>
        <v>0</v>
      </c>
      <c r="AD42" s="143" t="b">
        <f t="shared" si="22"/>
        <v>0</v>
      </c>
      <c r="AE42" s="258"/>
      <c r="AF42" s="258"/>
      <c r="AG42" s="251"/>
      <c r="AH42" s="248"/>
      <c r="AI42" s="248"/>
      <c r="AJ42" s="248"/>
      <c r="AK42" s="248"/>
      <c r="AL42" s="248"/>
      <c r="AM42" s="248"/>
      <c r="AN42" s="248"/>
    </row>
    <row r="43" spans="1:40" ht="54" customHeight="1" x14ac:dyDescent="0.25">
      <c r="A43" s="248"/>
      <c r="B43" s="251"/>
      <c r="C43" s="248"/>
      <c r="D43" s="261"/>
      <c r="E43" s="248"/>
      <c r="F43" s="248"/>
      <c r="G43" s="248"/>
      <c r="H43" s="248"/>
      <c r="I43" s="255"/>
      <c r="J43" s="256"/>
      <c r="K43" s="248"/>
      <c r="L43" s="249"/>
      <c r="M43" s="249"/>
      <c r="N43" s="248"/>
      <c r="O43" s="141"/>
      <c r="P43" s="118"/>
      <c r="Q43" s="141"/>
      <c r="R43" s="141"/>
      <c r="S43" s="141"/>
      <c r="T43" s="143"/>
      <c r="U43" s="141"/>
      <c r="V43" s="141"/>
      <c r="W43" s="141"/>
      <c r="X43" s="143" t="b">
        <f t="shared" si="21"/>
        <v>0</v>
      </c>
      <c r="Y43" s="143" t="b">
        <f>IF(Z43&lt;=20%,'[8]Tabla probabilidad'!$B$5,IF(Z43&lt;=40%,'[8]Tabla probabilidad'!$B$6,IF(Z43&lt;=60%,'[8]Tabla probabilidad'!$B$7,IF(Z43&lt;=80%,'[8]Tabla probabilidad'!$B$8,IF(Z43&lt;=100%,'[8]Tabla probabilidad'!$B$9)))))</f>
        <v>0</v>
      </c>
      <c r="Z43" s="143" t="b">
        <f>IF(R43="Preventivo",(J40-(J40*T43)),IF(R43="Detectivo",(J40-(J40*T43)),IF(R43="Correctivo",(J40))))</f>
        <v>0</v>
      </c>
      <c r="AA43" s="258"/>
      <c r="AB43" s="258"/>
      <c r="AC43" s="143" t="b">
        <f t="shared" si="1"/>
        <v>0</v>
      </c>
      <c r="AD43" s="143" t="b">
        <f t="shared" si="22"/>
        <v>0</v>
      </c>
      <c r="AE43" s="258"/>
      <c r="AF43" s="258"/>
      <c r="AG43" s="251"/>
      <c r="AH43" s="248"/>
      <c r="AI43" s="248"/>
      <c r="AJ43" s="248"/>
      <c r="AK43" s="248"/>
      <c r="AL43" s="248"/>
      <c r="AM43" s="248"/>
      <c r="AN43" s="248"/>
    </row>
    <row r="44" spans="1:40" ht="61.5" customHeight="1" x14ac:dyDescent="0.25">
      <c r="A44" s="248"/>
      <c r="B44" s="252"/>
      <c r="C44" s="248"/>
      <c r="D44" s="262"/>
      <c r="E44" s="248"/>
      <c r="F44" s="248"/>
      <c r="G44" s="248"/>
      <c r="H44" s="248"/>
      <c r="I44" s="255"/>
      <c r="J44" s="256"/>
      <c r="K44" s="248"/>
      <c r="L44" s="249"/>
      <c r="M44" s="249"/>
      <c r="N44" s="248"/>
      <c r="O44" s="141"/>
      <c r="P44" s="149"/>
      <c r="Q44" s="150"/>
      <c r="R44" s="150"/>
      <c r="S44" s="150"/>
      <c r="T44" s="151"/>
      <c r="U44" s="150"/>
      <c r="V44" s="150"/>
      <c r="W44" s="150"/>
      <c r="X44" s="143" t="b">
        <f t="shared" si="21"/>
        <v>0</v>
      </c>
      <c r="Y44" s="143" t="b">
        <f>IF(Z44&lt;=20%,'[8]Tabla probabilidad'!$B$5,IF(Z44&lt;=40%,'[8]Tabla probabilidad'!$B$6,IF(Z44&lt;=60%,'[8]Tabla probabilidad'!$B$7,IF(Z44&lt;=80%,'[8]Tabla probabilidad'!$B$8,IF(Z44&lt;=100%,'[8]Tabla probabilidad'!$B$9)))))</f>
        <v>0</v>
      </c>
      <c r="Z44" s="143" t="b">
        <f>IF(R44="Preventivo",(J40-(J40*T44)),IF(R44="Detectivo",(J40-(J40*T44)),IF(R44="Correctivo",(J40))))</f>
        <v>0</v>
      </c>
      <c r="AA44" s="259"/>
      <c r="AB44" s="259"/>
      <c r="AC44" s="143" t="b">
        <f t="shared" si="1"/>
        <v>0</v>
      </c>
      <c r="AD44" s="143" t="b">
        <f t="shared" si="22"/>
        <v>0</v>
      </c>
      <c r="AE44" s="259"/>
      <c r="AF44" s="259"/>
      <c r="AG44" s="252"/>
      <c r="AH44" s="248"/>
      <c r="AI44" s="248"/>
      <c r="AJ44" s="248"/>
      <c r="AK44" s="248"/>
      <c r="AL44" s="248"/>
      <c r="AM44" s="248"/>
      <c r="AN44" s="248"/>
    </row>
    <row r="45" spans="1:40" ht="61.5" customHeight="1" x14ac:dyDescent="0.25">
      <c r="A45" s="248">
        <v>8</v>
      </c>
      <c r="B45" s="250" t="s">
        <v>512</v>
      </c>
      <c r="C45" s="248" t="s">
        <v>232</v>
      </c>
      <c r="D45" s="260" t="s">
        <v>513</v>
      </c>
      <c r="E45" s="248" t="s">
        <v>514</v>
      </c>
      <c r="F45" s="248" t="s">
        <v>515</v>
      </c>
      <c r="G45" s="248" t="s">
        <v>41</v>
      </c>
      <c r="H45" s="248">
        <v>2</v>
      </c>
      <c r="I45" s="255" t="str">
        <f>IF(H45&lt;=2,'[8]Tabla probabilidad'!$B$5,IF(H45&lt;=24,'[8]Tabla probabilidad'!$B$6,IF(H45&lt;=500,'[8]Tabla probabilidad'!$B$7,IF(H45&lt;=5000,'[8]Tabla probabilidad'!$B$8,IF(H45&gt;5000,'[8]Tabla probabilidad'!$B$9)))))</f>
        <v>Muy Baja</v>
      </c>
      <c r="J45" s="256">
        <f>IF(H45&lt;=2,'[8]Tabla probabilidad'!$D$5,IF(H45&lt;=24,'[8]Tabla probabilidad'!$D$6,IF(H45&lt;=500,'[8]Tabla probabilidad'!$D$7,IF(H45&lt;=5000,'[8]Tabla probabilidad'!$D$8,IF(H45&gt;5000,'[8]Tabla probabilidad'!$D$9)))))</f>
        <v>0.2</v>
      </c>
      <c r="K45" s="248" t="s">
        <v>227</v>
      </c>
      <c r="L45" s="248" t="str">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Leve</v>
      </c>
      <c r="M45" s="248" t="str">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20%</v>
      </c>
      <c r="N45" s="248" t="str">
        <f>VLOOKUP((I45&amp;L45),[8]Hoja1!$B$4:$C$28,2,0)</f>
        <v>Bajo</v>
      </c>
      <c r="O45" s="141">
        <v>1</v>
      </c>
      <c r="P45" s="152" t="s">
        <v>516</v>
      </c>
      <c r="Q45" s="141" t="str">
        <f t="shared" si="0"/>
        <v>Probabilidad</v>
      </c>
      <c r="R45" s="141" t="s">
        <v>51</v>
      </c>
      <c r="S45" s="141" t="s">
        <v>56</v>
      </c>
      <c r="T45" s="143">
        <f>VLOOKUP(R45&amp;S45,[8]Hoja1!$Q$4:$R$9,2,0)</f>
        <v>0.45</v>
      </c>
      <c r="U45" s="141" t="s">
        <v>58</v>
      </c>
      <c r="V45" s="141" t="s">
        <v>61</v>
      </c>
      <c r="W45" s="141" t="s">
        <v>64</v>
      </c>
      <c r="X45" s="143">
        <f>IF(Q45="Probabilidad",($J$45*T45),IF(Q45="Impacto"," "))</f>
        <v>9.0000000000000011E-2</v>
      </c>
      <c r="Y45" s="143" t="str">
        <f>IF(Z45&lt;=20%,'[8]Tabla probabilidad'!$B$5,IF(Z45&lt;=40%,'[8]Tabla probabilidad'!$B$6,IF(Z45&lt;=60%,'[8]Tabla probabilidad'!$B$7,IF(Z45&lt;=80%,'[8]Tabla probabilidad'!$B$8,IF(Z45&lt;=100%,'[8]Tabla probabilidad'!$B$9)))))</f>
        <v>Muy Baja</v>
      </c>
      <c r="Z45" s="143">
        <f>IF(R45="Preventivo",(J45-(J45*T45)),IF(R45="Detectivo",(J45-(J45*T45)),IF(R45="Correctivo",(J45))))</f>
        <v>0.11</v>
      </c>
      <c r="AA45" s="257" t="str">
        <f>IF(AB45&lt;=20%,'[8]Tabla probabilidad'!$B$5,IF(AB45&lt;=40%,'[8]Tabla probabilidad'!$B$6,IF(AB45&lt;=60%,'[8]Tabla probabilidad'!$B$7,IF(AB45&lt;=80%,'[8]Tabla probabilidad'!$B$8,IF(AB45&lt;=100%,'[8]Tabla probabilidad'!$B$9)))))</f>
        <v>Muy Baja</v>
      </c>
      <c r="AB45" s="257">
        <f>AVERAGE(Z45:Z49)</f>
        <v>0.11</v>
      </c>
      <c r="AC45" s="143" t="str">
        <f t="shared" si="1"/>
        <v>Leve</v>
      </c>
      <c r="AD45" s="143">
        <f>IF(Q45="Probabilidad",(($M$45-0)),IF(Q45="Impacto",($M$45-($M$45*T45))))</f>
        <v>0.2</v>
      </c>
      <c r="AE45" s="257" t="str">
        <f>IF(AF45&lt;=20%,"Leve",IF(AF45&lt;=40%,"Menor",IF(AF45&lt;=60%,"Moderado",IF(AF45&lt;=80%,"Mayor",IF(AF45&lt;=100%,"Catastrófico")))))</f>
        <v>Leve</v>
      </c>
      <c r="AF45" s="257">
        <f>AVERAGE(AD45:AD49)</f>
        <v>0.2</v>
      </c>
      <c r="AG45" s="250" t="str">
        <f>VLOOKUP(AA45&amp;AE45,[8]Hoja1!$B$4:$C$28,2,0)</f>
        <v>Bajo</v>
      </c>
      <c r="AH45" s="248" t="s">
        <v>206</v>
      </c>
      <c r="AI45" s="248"/>
      <c r="AJ45" s="248"/>
      <c r="AK45" s="248"/>
      <c r="AL45" s="248"/>
      <c r="AM45" s="248"/>
      <c r="AN45" s="248"/>
    </row>
    <row r="46" spans="1:40" ht="65.25" customHeight="1" x14ac:dyDescent="0.25">
      <c r="A46" s="248"/>
      <c r="B46" s="251"/>
      <c r="C46" s="248"/>
      <c r="D46" s="261"/>
      <c r="E46" s="248"/>
      <c r="F46" s="248"/>
      <c r="G46" s="248"/>
      <c r="H46" s="248"/>
      <c r="I46" s="255"/>
      <c r="J46" s="256"/>
      <c r="K46" s="248"/>
      <c r="L46" s="249"/>
      <c r="M46" s="249"/>
      <c r="N46" s="248"/>
      <c r="O46" s="141">
        <v>2</v>
      </c>
      <c r="P46" s="152" t="s">
        <v>517</v>
      </c>
      <c r="Q46" s="141" t="str">
        <f t="shared" si="0"/>
        <v>Probabilidad</v>
      </c>
      <c r="R46" s="141" t="s">
        <v>51</v>
      </c>
      <c r="S46" s="141" t="s">
        <v>56</v>
      </c>
      <c r="T46" s="143">
        <f>VLOOKUP(R46&amp;S46,[8]Hoja1!$Q$4:$R$9,2,0)</f>
        <v>0.45</v>
      </c>
      <c r="U46" s="141" t="s">
        <v>58</v>
      </c>
      <c r="V46" s="141" t="s">
        <v>61</v>
      </c>
      <c r="W46" s="141" t="s">
        <v>64</v>
      </c>
      <c r="X46" s="143">
        <f t="shared" ref="X46:X49" si="23">IF(Q46="Probabilidad",($J$45*T46),IF(Q46="Impacto"," "))</f>
        <v>9.0000000000000011E-2</v>
      </c>
      <c r="Y46" s="143" t="str">
        <f>IF(Z46&lt;=20%,'[8]Tabla probabilidad'!$B$5,IF(Z46&lt;=40%,'[8]Tabla probabilidad'!$B$6,IF(Z46&lt;=60%,'[8]Tabla probabilidad'!$B$7,IF(Z46&lt;=80%,'[8]Tabla probabilidad'!$B$8,IF(Z46&lt;=100%,'[8]Tabla probabilidad'!$B$9)))))</f>
        <v>Muy Baja</v>
      </c>
      <c r="Z46" s="143">
        <f>IF(R46="Preventivo",(J45-(J45*T46)),IF(R46="Detectivo",(J45-(J45*T46)),IF(R46="Correctivo",(J45))))</f>
        <v>0.11</v>
      </c>
      <c r="AA46" s="258"/>
      <c r="AB46" s="258"/>
      <c r="AC46" s="143" t="str">
        <f t="shared" si="1"/>
        <v>Leve</v>
      </c>
      <c r="AD46" s="143">
        <f t="shared" ref="AD46:AD49" si="24">IF(Q46="Probabilidad",(($M$45-0)),IF(Q46="Impacto",($M$45-($M$45*T46))))</f>
        <v>0.2</v>
      </c>
      <c r="AE46" s="258"/>
      <c r="AF46" s="258"/>
      <c r="AG46" s="251"/>
      <c r="AH46" s="248"/>
      <c r="AI46" s="248"/>
      <c r="AJ46" s="248"/>
      <c r="AK46" s="248"/>
      <c r="AL46" s="248"/>
      <c r="AM46" s="248"/>
      <c r="AN46" s="248"/>
    </row>
    <row r="47" spans="1:40" ht="96.75" customHeight="1" x14ac:dyDescent="0.25">
      <c r="A47" s="248"/>
      <c r="B47" s="251"/>
      <c r="C47" s="248"/>
      <c r="D47" s="261"/>
      <c r="E47" s="248"/>
      <c r="F47" s="248"/>
      <c r="G47" s="248"/>
      <c r="H47" s="248"/>
      <c r="I47" s="255"/>
      <c r="J47" s="256"/>
      <c r="K47" s="248"/>
      <c r="L47" s="249"/>
      <c r="M47" s="249"/>
      <c r="N47" s="248"/>
      <c r="O47" s="141"/>
      <c r="P47" s="152"/>
      <c r="Q47" s="141"/>
      <c r="R47" s="141"/>
      <c r="S47" s="141"/>
      <c r="T47" s="143"/>
      <c r="U47" s="141"/>
      <c r="V47" s="141"/>
      <c r="W47" s="141"/>
      <c r="X47" s="143" t="b">
        <f t="shared" si="23"/>
        <v>0</v>
      </c>
      <c r="Y47" s="143" t="b">
        <f>IF(Z47&lt;=20%,'[8]Tabla probabilidad'!$B$5,IF(Z47&lt;=40%,'[8]Tabla probabilidad'!$B$6,IF(Z47&lt;=60%,'[8]Tabla probabilidad'!$B$7,IF(Z47&lt;=80%,'[8]Tabla probabilidad'!$B$8,IF(Z47&lt;=100%,'[8]Tabla probabilidad'!$B$9)))))</f>
        <v>0</v>
      </c>
      <c r="Z47" s="143" t="b">
        <f>IF(R47="Preventivo",(J45-(J45*T47)),IF(R47="Detectivo",(J45-(J45*T47)),IF(R47="Correctivo",(J45))))</f>
        <v>0</v>
      </c>
      <c r="AA47" s="258"/>
      <c r="AB47" s="258"/>
      <c r="AC47" s="143" t="b">
        <f t="shared" si="1"/>
        <v>0</v>
      </c>
      <c r="AD47" s="143" t="b">
        <f t="shared" si="24"/>
        <v>0</v>
      </c>
      <c r="AE47" s="258"/>
      <c r="AF47" s="258"/>
      <c r="AG47" s="251"/>
      <c r="AH47" s="248"/>
      <c r="AI47" s="248"/>
      <c r="AJ47" s="248"/>
      <c r="AK47" s="248"/>
      <c r="AL47" s="248"/>
      <c r="AM47" s="248"/>
      <c r="AN47" s="248"/>
    </row>
    <row r="48" spans="1:40" ht="81.75" customHeight="1" thickBot="1" x14ac:dyDescent="0.3">
      <c r="A48" s="248"/>
      <c r="B48" s="251"/>
      <c r="C48" s="248"/>
      <c r="D48" s="261"/>
      <c r="E48" s="248"/>
      <c r="F48" s="248"/>
      <c r="G48" s="248"/>
      <c r="H48" s="248"/>
      <c r="I48" s="255"/>
      <c r="J48" s="256"/>
      <c r="K48" s="248"/>
      <c r="L48" s="249"/>
      <c r="M48" s="249"/>
      <c r="N48" s="248"/>
      <c r="O48" s="141"/>
      <c r="P48" s="153"/>
      <c r="Q48" s="141"/>
      <c r="R48" s="141"/>
      <c r="S48" s="141"/>
      <c r="T48" s="143"/>
      <c r="U48" s="141"/>
      <c r="V48" s="141"/>
      <c r="W48" s="141"/>
      <c r="X48" s="143" t="b">
        <f t="shared" si="23"/>
        <v>0</v>
      </c>
      <c r="Y48" s="143" t="b">
        <f>IF(Z48&lt;=20%,'[8]Tabla probabilidad'!$B$5,IF(Z48&lt;=40%,'[8]Tabla probabilidad'!$B$6,IF(Z48&lt;=60%,'[8]Tabla probabilidad'!$B$7,IF(Z48&lt;=80%,'[8]Tabla probabilidad'!$B$8,IF(Z48&lt;=100%,'[8]Tabla probabilidad'!$B$9)))))</f>
        <v>0</v>
      </c>
      <c r="Z48" s="143" t="b">
        <f>IF(R48="Preventivo",(J45-(J45*T48)),IF(R48="Detectivo",(J45-(J45*T48)),IF(R48="Correctivo",(J45))))</f>
        <v>0</v>
      </c>
      <c r="AA48" s="258"/>
      <c r="AB48" s="258"/>
      <c r="AC48" s="143" t="b">
        <f t="shared" si="1"/>
        <v>0</v>
      </c>
      <c r="AD48" s="143" t="b">
        <f t="shared" si="24"/>
        <v>0</v>
      </c>
      <c r="AE48" s="258"/>
      <c r="AF48" s="258"/>
      <c r="AG48" s="251"/>
      <c r="AH48" s="248"/>
      <c r="AI48" s="248"/>
      <c r="AJ48" s="248"/>
      <c r="AK48" s="248"/>
      <c r="AL48" s="248"/>
      <c r="AM48" s="248"/>
      <c r="AN48" s="248"/>
    </row>
    <row r="49" spans="1:40" ht="74.25" customHeight="1" x14ac:dyDescent="0.25">
      <c r="A49" s="248"/>
      <c r="B49" s="252"/>
      <c r="C49" s="248"/>
      <c r="D49" s="262"/>
      <c r="E49" s="248"/>
      <c r="F49" s="248"/>
      <c r="G49" s="248"/>
      <c r="H49" s="248"/>
      <c r="I49" s="255"/>
      <c r="J49" s="256"/>
      <c r="K49" s="248"/>
      <c r="L49" s="249"/>
      <c r="M49" s="249"/>
      <c r="N49" s="248"/>
      <c r="O49" s="141"/>
      <c r="P49" s="128"/>
      <c r="Q49" s="141"/>
      <c r="R49" s="141"/>
      <c r="S49" s="141"/>
      <c r="T49" s="143"/>
      <c r="U49" s="141"/>
      <c r="V49" s="141"/>
      <c r="W49" s="141"/>
      <c r="X49" s="143" t="b">
        <f t="shared" si="23"/>
        <v>0</v>
      </c>
      <c r="Y49" s="143" t="b">
        <f>IF(Z49&lt;=20%,'[8]Tabla probabilidad'!$B$5,IF(Z49&lt;=40%,'[8]Tabla probabilidad'!$B$6,IF(Z49&lt;=60%,'[8]Tabla probabilidad'!$B$7,IF(Z49&lt;=80%,'[8]Tabla probabilidad'!$B$8,IF(Z49&lt;=100%,'[8]Tabla probabilidad'!$B$9)))))</f>
        <v>0</v>
      </c>
      <c r="Z49" s="143" t="b">
        <f>IF(R49="Preventivo",(J45-(J45*T49)),IF(R49="Detectivo",(J45-(J45*T49)),IF(R49="Correctivo",(J45))))</f>
        <v>0</v>
      </c>
      <c r="AA49" s="259"/>
      <c r="AB49" s="259"/>
      <c r="AC49" s="143" t="b">
        <f t="shared" si="1"/>
        <v>0</v>
      </c>
      <c r="AD49" s="143" t="b">
        <f t="shared" si="24"/>
        <v>0</v>
      </c>
      <c r="AE49" s="259"/>
      <c r="AF49" s="259"/>
      <c r="AG49" s="252"/>
      <c r="AH49" s="248"/>
      <c r="AI49" s="248"/>
      <c r="AJ49" s="248"/>
      <c r="AK49" s="248"/>
      <c r="AL49" s="248"/>
      <c r="AM49" s="248"/>
      <c r="AN49" s="248"/>
    </row>
    <row r="50" spans="1:40" ht="131.25" customHeight="1" x14ac:dyDescent="0.25">
      <c r="A50" s="248">
        <v>9</v>
      </c>
      <c r="B50" s="248" t="s">
        <v>518</v>
      </c>
      <c r="C50" s="248" t="s">
        <v>242</v>
      </c>
      <c r="D50" s="254" t="s">
        <v>519</v>
      </c>
      <c r="E50" s="248" t="s">
        <v>520</v>
      </c>
      <c r="F50" s="248" t="s">
        <v>521</v>
      </c>
      <c r="G50" s="248" t="s">
        <v>43</v>
      </c>
      <c r="H50" s="248">
        <v>0</v>
      </c>
      <c r="I50" s="255" t="str">
        <f>IF(H50&lt;=2,'[8]Tabla probabilidad'!$B$5,IF(H50&lt;=24,'[8]Tabla probabilidad'!$B$6,IF(H50&lt;=500,'[8]Tabla probabilidad'!$B$7,IF(H50&lt;=5000,'[8]Tabla probabilidad'!$B$8,IF(H50&gt;5000,'[8]Tabla probabilidad'!$B$9)))))</f>
        <v>Muy Baja</v>
      </c>
      <c r="J50" s="256">
        <f>IF(H50&lt;=2,'[8]Tabla probabilidad'!$D$5,IF(H50&lt;=24,'[8]Tabla probabilidad'!$D$6,IF(H50&lt;=500,'[8]Tabla probabilidad'!$D$7,IF(H50&lt;=5000,'[8]Tabla probabilidad'!$D$8,IF(H50&gt;5000,'[8]Tabla probabilidad'!$D$9)))))</f>
        <v>0.2</v>
      </c>
      <c r="K50" s="248" t="s">
        <v>47</v>
      </c>
      <c r="L50" s="248" t="str">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Leve</v>
      </c>
      <c r="M50" s="248" t="str">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20%</v>
      </c>
      <c r="N50" s="248" t="str">
        <f>VLOOKUP((I50&amp;L50),[8]Hoja1!$B$4:$C$28,2,0)</f>
        <v>Bajo</v>
      </c>
      <c r="O50" s="141">
        <v>1</v>
      </c>
      <c r="P50" s="116" t="s">
        <v>522</v>
      </c>
      <c r="Q50" s="141" t="str">
        <f t="shared" si="0"/>
        <v>Probabilidad</v>
      </c>
      <c r="R50" s="141" t="s">
        <v>51</v>
      </c>
      <c r="S50" s="141" t="s">
        <v>56</v>
      </c>
      <c r="T50" s="143">
        <f>VLOOKUP(R50&amp;S50,[8]Hoja1!$Q$4:$R$9,2,0)</f>
        <v>0.45</v>
      </c>
      <c r="U50" s="141" t="s">
        <v>58</v>
      </c>
      <c r="V50" s="141" t="s">
        <v>61</v>
      </c>
      <c r="W50" s="141" t="s">
        <v>64</v>
      </c>
      <c r="X50" s="143">
        <f>IF(Q50="Probabilidad",($J$50*T50),IF(Q50="Impacto"," "))</f>
        <v>9.0000000000000011E-2</v>
      </c>
      <c r="Y50" s="143" t="str">
        <f>IF(Z50&lt;=20%,'[8]Tabla probabilidad'!$B$5,IF(Z50&lt;=40%,'[8]Tabla probabilidad'!$B$6,IF(Z50&lt;=60%,'[8]Tabla probabilidad'!$B$7,IF(Z50&lt;=80%,'[8]Tabla probabilidad'!$B$8,IF(Z50&lt;=100%,'[8]Tabla probabilidad'!$B$9)))))</f>
        <v>Muy Baja</v>
      </c>
      <c r="Z50" s="143">
        <f>IF(R50="Preventivo",(J50-(J50*T50)),IF(R50="Detectivo",(J50-(J50*T50)),IF(R50="Correctivo",(J50))))</f>
        <v>0.11</v>
      </c>
      <c r="AA50" s="256" t="str">
        <f>IF(AB50&lt;=20%,'[8]Tabla probabilidad'!$B$5,IF(AB50&lt;=40%,'[8]Tabla probabilidad'!$B$6,IF(AB50&lt;=60%,'[8]Tabla probabilidad'!$B$7,IF(AB50&lt;=80%,'[8]Tabla probabilidad'!$B$8,IF(AB50&lt;=100%,'[8]Tabla probabilidad'!$B$9)))))</f>
        <v>Muy Baja</v>
      </c>
      <c r="AB50" s="256">
        <f>AVERAGE(Z50:Z54)</f>
        <v>0.11</v>
      </c>
      <c r="AC50" s="143" t="str">
        <f t="shared" si="1"/>
        <v>Leve</v>
      </c>
      <c r="AD50" s="143">
        <f>IF(Q50="Probabilidad",(($M$50-0)),IF(Q50="Impacto",($M$50-($M$50*T50))))</f>
        <v>0.2</v>
      </c>
      <c r="AE50" s="256" t="str">
        <f>IF(AF50&lt;=20%,"Leve",IF(AF50&lt;=40%,"Menor",IF(AF50&lt;=60%,"Moderado",IF(AF50&lt;=80%,"Mayor",IF(AF50&lt;=100%,"Catastrófico")))))</f>
        <v>Leve</v>
      </c>
      <c r="AF50" s="256">
        <f>AVERAGE(AD50:AD54)</f>
        <v>0.2</v>
      </c>
      <c r="AG50" s="248" t="str">
        <f>VLOOKUP(AA50&amp;AE50,[8]Hoja1!$B$4:$C$28,2,0)</f>
        <v>Bajo</v>
      </c>
      <c r="AH50" s="248" t="s">
        <v>206</v>
      </c>
      <c r="AI50" s="248"/>
      <c r="AJ50" s="248"/>
      <c r="AK50" s="248"/>
      <c r="AL50" s="248"/>
      <c r="AM50" s="248"/>
      <c r="AN50" s="248"/>
    </row>
    <row r="51" spans="1:40" ht="78" customHeight="1" x14ac:dyDescent="0.25">
      <c r="A51" s="248"/>
      <c r="B51" s="248"/>
      <c r="C51" s="248"/>
      <c r="D51" s="254"/>
      <c r="E51" s="248"/>
      <c r="F51" s="248"/>
      <c r="G51" s="248"/>
      <c r="H51" s="248"/>
      <c r="I51" s="255"/>
      <c r="J51" s="256"/>
      <c r="K51" s="248"/>
      <c r="L51" s="249"/>
      <c r="M51" s="249"/>
      <c r="N51" s="248"/>
      <c r="O51" s="141"/>
      <c r="P51" s="116"/>
      <c r="Q51" s="141"/>
      <c r="R51" s="141"/>
      <c r="S51" s="141"/>
      <c r="T51" s="143"/>
      <c r="U51" s="141"/>
      <c r="V51" s="141"/>
      <c r="W51" s="141"/>
      <c r="X51" s="143" t="b">
        <f t="shared" ref="X51:X54" si="25">IF(Q51="Probabilidad",($J$50*T51),IF(Q51="Impacto"," "))</f>
        <v>0</v>
      </c>
      <c r="Y51" s="143" t="b">
        <f>IF(Z51&lt;=20%,'[8]Tabla probabilidad'!$B$5,IF(Z51&lt;=40%,'[8]Tabla probabilidad'!$B$6,IF(Z51&lt;=60%,'[8]Tabla probabilidad'!$B$7,IF(Z51&lt;=80%,'[8]Tabla probabilidad'!$B$8,IF(Z51&lt;=100%,'[8]Tabla probabilidad'!$B$9)))))</f>
        <v>0</v>
      </c>
      <c r="Z51" s="143" t="b">
        <f>IF(R51="Preventivo",(J50-(J50*T51)),IF(R51="Detectivo",(J50-(J50*T51)),IF(R51="Correctivo",(J50))))</f>
        <v>0</v>
      </c>
      <c r="AA51" s="256"/>
      <c r="AB51" s="256"/>
      <c r="AC51" s="143" t="b">
        <f t="shared" si="1"/>
        <v>0</v>
      </c>
      <c r="AD51" s="143" t="b">
        <f t="shared" ref="AD51:AD54" si="26">IF(Q51="Probabilidad",(($M$50-0)),IF(Q51="Impacto",($M$50-($M$50*T51))))</f>
        <v>0</v>
      </c>
      <c r="AE51" s="256"/>
      <c r="AF51" s="256"/>
      <c r="AG51" s="248"/>
      <c r="AH51" s="248"/>
      <c r="AI51" s="248"/>
      <c r="AJ51" s="248"/>
      <c r="AK51" s="248"/>
      <c r="AL51" s="248"/>
      <c r="AM51" s="248"/>
      <c r="AN51" s="248"/>
    </row>
    <row r="52" spans="1:40" ht="42" customHeight="1" x14ac:dyDescent="0.25">
      <c r="A52" s="248"/>
      <c r="B52" s="248"/>
      <c r="C52" s="248"/>
      <c r="D52" s="254"/>
      <c r="E52" s="248"/>
      <c r="F52" s="248"/>
      <c r="G52" s="248"/>
      <c r="H52" s="248"/>
      <c r="I52" s="255"/>
      <c r="J52" s="256"/>
      <c r="K52" s="248"/>
      <c r="L52" s="249"/>
      <c r="M52" s="249"/>
      <c r="N52" s="248"/>
      <c r="O52" s="141"/>
      <c r="P52" s="152"/>
      <c r="Q52" s="141"/>
      <c r="R52" s="141"/>
      <c r="S52" s="141"/>
      <c r="T52" s="143"/>
      <c r="U52" s="141"/>
      <c r="V52" s="141"/>
      <c r="W52" s="141"/>
      <c r="X52" s="143" t="b">
        <f t="shared" si="25"/>
        <v>0</v>
      </c>
      <c r="Y52" s="143" t="b">
        <f>IF(Z52&lt;=20%,'[8]Tabla probabilidad'!$B$5,IF(Z52&lt;=40%,'[8]Tabla probabilidad'!$B$6,IF(Z52&lt;=60%,'[8]Tabla probabilidad'!$B$7,IF(Z52&lt;=80%,'[8]Tabla probabilidad'!$B$8,IF(Z52&lt;=100%,'[8]Tabla probabilidad'!$B$9)))))</f>
        <v>0</v>
      </c>
      <c r="Z52" s="143" t="b">
        <f>IF(R52="Preventivo",(J50-(J50*T52)),IF(R52="Detectivo",(J50-(J50*T52)),IF(R52="Correctivo",(J50))))</f>
        <v>0</v>
      </c>
      <c r="AA52" s="256"/>
      <c r="AB52" s="256"/>
      <c r="AC52" s="143" t="b">
        <f t="shared" si="1"/>
        <v>0</v>
      </c>
      <c r="AD52" s="143" t="b">
        <f t="shared" si="26"/>
        <v>0</v>
      </c>
      <c r="AE52" s="256"/>
      <c r="AF52" s="256"/>
      <c r="AG52" s="248"/>
      <c r="AH52" s="248"/>
      <c r="AI52" s="248"/>
      <c r="AJ52" s="248"/>
      <c r="AK52" s="248"/>
      <c r="AL52" s="248"/>
      <c r="AM52" s="248"/>
      <c r="AN52" s="248"/>
    </row>
    <row r="53" spans="1:40" ht="96.75" customHeight="1" x14ac:dyDescent="0.25">
      <c r="A53" s="248"/>
      <c r="B53" s="248"/>
      <c r="C53" s="248"/>
      <c r="D53" s="254"/>
      <c r="E53" s="248"/>
      <c r="F53" s="248"/>
      <c r="G53" s="248"/>
      <c r="H53" s="248"/>
      <c r="I53" s="255"/>
      <c r="J53" s="256"/>
      <c r="K53" s="248"/>
      <c r="L53" s="249"/>
      <c r="M53" s="249"/>
      <c r="N53" s="248"/>
      <c r="O53" s="148"/>
      <c r="P53" s="148"/>
      <c r="Q53" s="141"/>
      <c r="R53" s="141"/>
      <c r="S53" s="141"/>
      <c r="T53" s="143"/>
      <c r="U53" s="141"/>
      <c r="V53" s="141"/>
      <c r="W53" s="141"/>
      <c r="X53" s="143" t="b">
        <f t="shared" si="25"/>
        <v>0</v>
      </c>
      <c r="Y53" s="143" t="b">
        <f>IF(Z53&lt;=20%,'[8]Tabla probabilidad'!$B$5,IF(Z53&lt;=40%,'[8]Tabla probabilidad'!$B$6,IF(Z53&lt;=60%,'[8]Tabla probabilidad'!$B$7,IF(Z53&lt;=80%,'[8]Tabla probabilidad'!$B$8,IF(Z53&lt;=100%,'[8]Tabla probabilidad'!$B$9)))))</f>
        <v>0</v>
      </c>
      <c r="Z53" s="143" t="b">
        <f>IF(R53="Preventivo",(J50-(J50*T53)),IF(R53="Detectivo",(J50-(J50*T53)),IF(R53="Correctivo",(J50))))</f>
        <v>0</v>
      </c>
      <c r="AA53" s="256"/>
      <c r="AB53" s="256"/>
      <c r="AC53" s="143" t="b">
        <f t="shared" si="1"/>
        <v>0</v>
      </c>
      <c r="AD53" s="143" t="b">
        <f t="shared" si="26"/>
        <v>0</v>
      </c>
      <c r="AE53" s="256"/>
      <c r="AF53" s="256"/>
      <c r="AG53" s="248"/>
      <c r="AH53" s="248"/>
      <c r="AI53" s="248"/>
      <c r="AJ53" s="248"/>
      <c r="AK53" s="248"/>
      <c r="AL53" s="248"/>
      <c r="AM53" s="248"/>
      <c r="AN53" s="248"/>
    </row>
    <row r="54" spans="1:40" ht="104.25" customHeight="1" x14ac:dyDescent="0.25">
      <c r="A54" s="248"/>
      <c r="B54" s="248"/>
      <c r="C54" s="248"/>
      <c r="D54" s="254"/>
      <c r="E54" s="248"/>
      <c r="F54" s="248"/>
      <c r="G54" s="248"/>
      <c r="H54" s="248"/>
      <c r="I54" s="255"/>
      <c r="J54" s="256"/>
      <c r="K54" s="248"/>
      <c r="L54" s="249"/>
      <c r="M54" s="249"/>
      <c r="N54" s="248"/>
      <c r="O54" s="141"/>
      <c r="P54" s="148"/>
      <c r="Q54" s="141"/>
      <c r="R54" s="141"/>
      <c r="S54" s="141"/>
      <c r="T54" s="143"/>
      <c r="U54" s="141"/>
      <c r="V54" s="141"/>
      <c r="W54" s="141"/>
      <c r="X54" s="143" t="b">
        <f t="shared" si="25"/>
        <v>0</v>
      </c>
      <c r="Y54" s="143" t="b">
        <f>IF(Z54&lt;=20%,'[8]Tabla probabilidad'!$B$5,IF(Z54&lt;=40%,'[8]Tabla probabilidad'!$B$6,IF(Z54&lt;=60%,'[8]Tabla probabilidad'!$B$7,IF(Z54&lt;=80%,'[8]Tabla probabilidad'!$B$8,IF(Z54&lt;=100%,'[8]Tabla probabilidad'!$B$9)))))</f>
        <v>0</v>
      </c>
      <c r="Z54" s="143" t="b">
        <f>IF(R54="Preventivo",(J50-(J50*T54)),IF(R54="Detectivo",(J50-(J50*T54)),IF(R54="Correctivo",(J50))))</f>
        <v>0</v>
      </c>
      <c r="AA54" s="256"/>
      <c r="AB54" s="256"/>
      <c r="AC54" s="143" t="b">
        <f t="shared" si="1"/>
        <v>0</v>
      </c>
      <c r="AD54" s="143" t="b">
        <f t="shared" si="26"/>
        <v>0</v>
      </c>
      <c r="AE54" s="256"/>
      <c r="AF54" s="256"/>
      <c r="AG54" s="248"/>
      <c r="AH54" s="248"/>
      <c r="AI54" s="248"/>
      <c r="AJ54" s="248"/>
      <c r="AK54" s="248"/>
      <c r="AL54" s="248"/>
      <c r="AM54" s="248"/>
      <c r="AN54" s="248"/>
    </row>
    <row r="55" spans="1:40" ht="42.75" customHeight="1" x14ac:dyDescent="0.25"/>
  </sheetData>
  <mergeCells count="280">
    <mergeCell ref="A5:C5"/>
    <mergeCell ref="D5:N5"/>
    <mergeCell ref="A6:C6"/>
    <mergeCell ref="D6:N6"/>
    <mergeCell ref="A7:H7"/>
    <mergeCell ref="I7:N7"/>
    <mergeCell ref="A1:C2"/>
    <mergeCell ref="D1:AK3"/>
    <mergeCell ref="AL1:AN3"/>
    <mergeCell ref="A4:C4"/>
    <mergeCell ref="D4:N4"/>
    <mergeCell ref="O4:Q4"/>
    <mergeCell ref="O7:W7"/>
    <mergeCell ref="X7:AH7"/>
    <mergeCell ref="AI7:AN7"/>
    <mergeCell ref="A8:A9"/>
    <mergeCell ref="B8:B9"/>
    <mergeCell ref="C8:C9"/>
    <mergeCell ref="D8:D9"/>
    <mergeCell ref="E8:E9"/>
    <mergeCell ref="F8:F9"/>
    <mergeCell ref="G8:G9"/>
    <mergeCell ref="N8:N9"/>
    <mergeCell ref="O8:O9"/>
    <mergeCell ref="P8:P9"/>
    <mergeCell ref="Q8:Q9"/>
    <mergeCell ref="R8:W8"/>
    <mergeCell ref="X8:X9"/>
    <mergeCell ref="H8:H9"/>
    <mergeCell ref="I8:I9"/>
    <mergeCell ref="J8:J9"/>
    <mergeCell ref="K8:K9"/>
    <mergeCell ref="L8:L9"/>
    <mergeCell ref="M8:M9"/>
    <mergeCell ref="AI8:AI9"/>
    <mergeCell ref="AJ8:AJ9"/>
    <mergeCell ref="AK8:AK9"/>
    <mergeCell ref="AL8:AL9"/>
    <mergeCell ref="AM8:AM9"/>
    <mergeCell ref="AN8:AN9"/>
    <mergeCell ref="Y8:Y9"/>
    <mergeCell ref="Z8:Z9"/>
    <mergeCell ref="AC8:AC9"/>
    <mergeCell ref="AD8:AD9"/>
    <mergeCell ref="AG8:AG9"/>
    <mergeCell ref="AH8:AH9"/>
    <mergeCell ref="I10:I14"/>
    <mergeCell ref="J10:J14"/>
    <mergeCell ref="K10:K14"/>
    <mergeCell ref="L10:L14"/>
    <mergeCell ref="A10:A14"/>
    <mergeCell ref="B10:B14"/>
    <mergeCell ref="C10:C14"/>
    <mergeCell ref="D10:D14"/>
    <mergeCell ref="E10:E14"/>
    <mergeCell ref="F10:F14"/>
    <mergeCell ref="AM10:AM14"/>
    <mergeCell ref="AN10:AN14"/>
    <mergeCell ref="A15:A19"/>
    <mergeCell ref="B15:B19"/>
    <mergeCell ref="C15:C19"/>
    <mergeCell ref="D15:D19"/>
    <mergeCell ref="E15:E19"/>
    <mergeCell ref="F15:F19"/>
    <mergeCell ref="G15:G19"/>
    <mergeCell ref="H15:H19"/>
    <mergeCell ref="AG10:AG14"/>
    <mergeCell ref="AH10:AH14"/>
    <mergeCell ref="AI10:AI14"/>
    <mergeCell ref="AJ10:AJ14"/>
    <mergeCell ref="AK10:AK14"/>
    <mergeCell ref="AL10:AL14"/>
    <mergeCell ref="M10:M14"/>
    <mergeCell ref="N10:N14"/>
    <mergeCell ref="AA10:AA14"/>
    <mergeCell ref="AB10:AB14"/>
    <mergeCell ref="AE10:AE14"/>
    <mergeCell ref="AF10:AF14"/>
    <mergeCell ref="G10:G14"/>
    <mergeCell ref="H10:H14"/>
    <mergeCell ref="AL15:AL19"/>
    <mergeCell ref="AM15:AM19"/>
    <mergeCell ref="AN15:AN19"/>
    <mergeCell ref="AA15:AA19"/>
    <mergeCell ref="AB15:AB19"/>
    <mergeCell ref="AE15:AE19"/>
    <mergeCell ref="AF15:AF19"/>
    <mergeCell ref="AG15:AG19"/>
    <mergeCell ref="AH15:AH19"/>
    <mergeCell ref="B20:B24"/>
    <mergeCell ref="C20:C24"/>
    <mergeCell ref="D20:D24"/>
    <mergeCell ref="E20:E24"/>
    <mergeCell ref="F20:F24"/>
    <mergeCell ref="AI15:AI19"/>
    <mergeCell ref="AJ15:AJ19"/>
    <mergeCell ref="AK15:AK19"/>
    <mergeCell ref="I15:I19"/>
    <mergeCell ref="J15:J19"/>
    <mergeCell ref="K15:K19"/>
    <mergeCell ref="L15:L19"/>
    <mergeCell ref="M15:M19"/>
    <mergeCell ref="N15:N19"/>
    <mergeCell ref="AA20:AA24"/>
    <mergeCell ref="AB20:AB24"/>
    <mergeCell ref="AE20:AE24"/>
    <mergeCell ref="AF20:AF24"/>
    <mergeCell ref="G20:G24"/>
    <mergeCell ref="H20:H24"/>
    <mergeCell ref="I20:I24"/>
    <mergeCell ref="J20:J24"/>
    <mergeCell ref="K20:K24"/>
    <mergeCell ref="AM20:AM24"/>
    <mergeCell ref="AN20:AN24"/>
    <mergeCell ref="AH20:AH24"/>
    <mergeCell ref="AI20:AI24"/>
    <mergeCell ref="AJ20:AJ24"/>
    <mergeCell ref="AK20:AK24"/>
    <mergeCell ref="AL20:AL24"/>
    <mergeCell ref="AI25:AI29"/>
    <mergeCell ref="AJ25:AJ29"/>
    <mergeCell ref="AK25:AK29"/>
    <mergeCell ref="AL25:AL29"/>
    <mergeCell ref="AM25:AM29"/>
    <mergeCell ref="AN25:AN29"/>
    <mergeCell ref="AH25:AH29"/>
    <mergeCell ref="A25:A29"/>
    <mergeCell ref="B25:B29"/>
    <mergeCell ref="C25:C29"/>
    <mergeCell ref="D25:D29"/>
    <mergeCell ref="E25:E29"/>
    <mergeCell ref="F25:F29"/>
    <mergeCell ref="G25:G29"/>
    <mergeCell ref="H25:H29"/>
    <mergeCell ref="AG20:AG24"/>
    <mergeCell ref="M20:M24"/>
    <mergeCell ref="N20:N24"/>
    <mergeCell ref="AA25:AA29"/>
    <mergeCell ref="AB25:AB29"/>
    <mergeCell ref="AE25:AE29"/>
    <mergeCell ref="AF25:AF29"/>
    <mergeCell ref="AG25:AG29"/>
    <mergeCell ref="L20:L24"/>
    <mergeCell ref="I25:I29"/>
    <mergeCell ref="J25:J29"/>
    <mergeCell ref="K25:K29"/>
    <mergeCell ref="L25:L29"/>
    <mergeCell ref="M25:M29"/>
    <mergeCell ref="N25:N29"/>
    <mergeCell ref="A20:A24"/>
    <mergeCell ref="I30:I34"/>
    <mergeCell ref="J30:J34"/>
    <mergeCell ref="K30:K34"/>
    <mergeCell ref="L30:L34"/>
    <mergeCell ref="A30:A34"/>
    <mergeCell ref="B30:B34"/>
    <mergeCell ref="C30:C34"/>
    <mergeCell ref="D30:D34"/>
    <mergeCell ref="E30:E34"/>
    <mergeCell ref="F30:F34"/>
    <mergeCell ref="AM30:AM34"/>
    <mergeCell ref="AN30:AN34"/>
    <mergeCell ref="A35:A39"/>
    <mergeCell ref="B35:B39"/>
    <mergeCell ref="C35:C39"/>
    <mergeCell ref="D35:D39"/>
    <mergeCell ref="E35:E39"/>
    <mergeCell ref="F35:F39"/>
    <mergeCell ref="G35:G39"/>
    <mergeCell ref="H35:H39"/>
    <mergeCell ref="AG30:AG34"/>
    <mergeCell ref="AH30:AH34"/>
    <mergeCell ref="AI30:AI34"/>
    <mergeCell ref="AJ30:AJ34"/>
    <mergeCell ref="AK30:AK34"/>
    <mergeCell ref="AL30:AL34"/>
    <mergeCell ref="M30:M34"/>
    <mergeCell ref="N30:N34"/>
    <mergeCell ref="AA30:AA34"/>
    <mergeCell ref="AB30:AB34"/>
    <mergeCell ref="AE30:AE34"/>
    <mergeCell ref="AF30:AF34"/>
    <mergeCell ref="G30:G34"/>
    <mergeCell ref="H30:H34"/>
    <mergeCell ref="AL35:AL39"/>
    <mergeCell ref="AM35:AM39"/>
    <mergeCell ref="AN35:AN39"/>
    <mergeCell ref="AA35:AA39"/>
    <mergeCell ref="AB35:AB39"/>
    <mergeCell ref="AE35:AE39"/>
    <mergeCell ref="AF35:AF39"/>
    <mergeCell ref="AG35:AG39"/>
    <mergeCell ref="AH35:AH39"/>
    <mergeCell ref="B40:B44"/>
    <mergeCell ref="C40:C44"/>
    <mergeCell ref="D40:D44"/>
    <mergeCell ref="E40:E44"/>
    <mergeCell ref="F40:F44"/>
    <mergeCell ref="AI35:AI39"/>
    <mergeCell ref="AJ35:AJ39"/>
    <mergeCell ref="AK35:AK39"/>
    <mergeCell ref="I35:I39"/>
    <mergeCell ref="J35:J39"/>
    <mergeCell ref="K35:K39"/>
    <mergeCell ref="L35:L39"/>
    <mergeCell ref="M35:M39"/>
    <mergeCell ref="N35:N39"/>
    <mergeCell ref="AA40:AA44"/>
    <mergeCell ref="AB40:AB44"/>
    <mergeCell ref="AE40:AE44"/>
    <mergeCell ref="AF40:AF44"/>
    <mergeCell ref="G40:G44"/>
    <mergeCell ref="H40:H44"/>
    <mergeCell ref="I40:I44"/>
    <mergeCell ref="J40:J44"/>
    <mergeCell ref="K40:K44"/>
    <mergeCell ref="AM40:AM44"/>
    <mergeCell ref="AN40:AN44"/>
    <mergeCell ref="AH40:AH44"/>
    <mergeCell ref="AI40:AI44"/>
    <mergeCell ref="AJ40:AJ44"/>
    <mergeCell ref="AK40:AK44"/>
    <mergeCell ref="AL40:AL44"/>
    <mergeCell ref="AI45:AI49"/>
    <mergeCell ref="AJ45:AJ49"/>
    <mergeCell ref="AK45:AK49"/>
    <mergeCell ref="AL45:AL49"/>
    <mergeCell ref="AM45:AM49"/>
    <mergeCell ref="AN45:AN49"/>
    <mergeCell ref="AH45:AH49"/>
    <mergeCell ref="A45:A49"/>
    <mergeCell ref="B45:B49"/>
    <mergeCell ref="C45:C49"/>
    <mergeCell ref="D45:D49"/>
    <mergeCell ref="E45:E49"/>
    <mergeCell ref="F45:F49"/>
    <mergeCell ref="G45:G49"/>
    <mergeCell ref="H45:H49"/>
    <mergeCell ref="AG40:AG44"/>
    <mergeCell ref="M40:M44"/>
    <mergeCell ref="N40:N44"/>
    <mergeCell ref="AA45:AA49"/>
    <mergeCell ref="AB45:AB49"/>
    <mergeCell ref="AE45:AE49"/>
    <mergeCell ref="AF45:AF49"/>
    <mergeCell ref="AG45:AG49"/>
    <mergeCell ref="L40:L44"/>
    <mergeCell ref="I45:I49"/>
    <mergeCell ref="J45:J49"/>
    <mergeCell ref="K45:K49"/>
    <mergeCell ref="L45:L49"/>
    <mergeCell ref="M45:M49"/>
    <mergeCell ref="N45:N49"/>
    <mergeCell ref="A40:A44"/>
    <mergeCell ref="G50:G54"/>
    <mergeCell ref="H50:H54"/>
    <mergeCell ref="I50:I54"/>
    <mergeCell ref="J50:J54"/>
    <mergeCell ref="K50:K54"/>
    <mergeCell ref="L50:L54"/>
    <mergeCell ref="A50:A54"/>
    <mergeCell ref="B50:B54"/>
    <mergeCell ref="C50:C54"/>
    <mergeCell ref="D50:D54"/>
    <mergeCell ref="E50:E54"/>
    <mergeCell ref="F50:F54"/>
    <mergeCell ref="AM50:AM54"/>
    <mergeCell ref="AN50:AN54"/>
    <mergeCell ref="AG50:AG54"/>
    <mergeCell ref="AH50:AH54"/>
    <mergeCell ref="AI50:AI54"/>
    <mergeCell ref="AJ50:AJ54"/>
    <mergeCell ref="AK50:AK54"/>
    <mergeCell ref="AL50:AL54"/>
    <mergeCell ref="M50:M54"/>
    <mergeCell ref="N50:N54"/>
    <mergeCell ref="AA50:AA54"/>
    <mergeCell ref="AB50:AB54"/>
    <mergeCell ref="AE50:AE54"/>
    <mergeCell ref="AF50:AF54"/>
  </mergeCells>
  <conditionalFormatting sqref="I10">
    <cfRule type="containsText" dxfId="1526" priority="461" operator="containsText" text="Muy Baja">
      <formula>NOT(ISERROR(SEARCH("Muy Baja",I10)))</formula>
    </cfRule>
    <cfRule type="containsText" dxfId="1525" priority="462" operator="containsText" text="Baja">
      <formula>NOT(ISERROR(SEARCH("Baja",I10)))</formula>
    </cfRule>
    <cfRule type="containsText" dxfId="1524" priority="464" operator="containsText" text="Muy Alta">
      <formula>NOT(ISERROR(SEARCH("Muy Alta",I10)))</formula>
    </cfRule>
    <cfRule type="containsText" dxfId="1523" priority="465" operator="containsText" text="Alta">
      <formula>NOT(ISERROR(SEARCH("Alta",I10)))</formula>
    </cfRule>
    <cfRule type="containsText" dxfId="1522" priority="466" operator="containsText" text="Media">
      <formula>NOT(ISERROR(SEARCH("Media",I10)))</formula>
    </cfRule>
    <cfRule type="containsText" dxfId="1521" priority="467" operator="containsText" text="Media">
      <formula>NOT(ISERROR(SEARCH("Media",I10)))</formula>
    </cfRule>
    <cfRule type="containsText" dxfId="1520" priority="468" operator="containsText" text="Media">
      <formula>NOT(ISERROR(SEARCH("Media",I10)))</formula>
    </cfRule>
    <cfRule type="containsText" dxfId="1519" priority="469" operator="containsText" text="Muy Baja">
      <formula>NOT(ISERROR(SEARCH("Muy Baja",I10)))</formula>
    </cfRule>
    <cfRule type="containsText" dxfId="1518" priority="470" operator="containsText" text="Baja">
      <formula>NOT(ISERROR(SEARCH("Baja",I10)))</formula>
    </cfRule>
    <cfRule type="containsText" dxfId="1517" priority="471" operator="containsText" text="Muy Baja">
      <formula>NOT(ISERROR(SEARCH("Muy Baja",I10)))</formula>
    </cfRule>
    <cfRule type="containsText" dxfId="1516" priority="472" operator="containsText" text="Muy Baja">
      <formula>NOT(ISERROR(SEARCH("Muy Baja",I10)))</formula>
    </cfRule>
    <cfRule type="containsText" dxfId="1515" priority="473" operator="containsText" text="Muy Baja">
      <formula>NOT(ISERROR(SEARCH("Muy Baja",I10)))</formula>
    </cfRule>
    <cfRule type="containsText" dxfId="1514" priority="474" operator="containsText" text="Muy Baja'Tabla probabilidad'!">
      <formula>NOT(ISERROR(SEARCH("Muy Baja'Tabla probabilidad'!",I10)))</formula>
    </cfRule>
    <cfRule type="containsText" dxfId="1513" priority="475" operator="containsText" text="Muy bajo">
      <formula>NOT(ISERROR(SEARCH("Muy bajo",I10)))</formula>
    </cfRule>
    <cfRule type="containsText" dxfId="1512" priority="476" operator="containsText" text="Alta">
      <formula>NOT(ISERROR(SEARCH("Alta",I10)))</formula>
    </cfRule>
    <cfRule type="containsText" dxfId="1511" priority="477" operator="containsText" text="Media">
      <formula>NOT(ISERROR(SEARCH("Media",I10)))</formula>
    </cfRule>
    <cfRule type="containsText" dxfId="1510" priority="478" operator="containsText" text="Baja">
      <formula>NOT(ISERROR(SEARCH("Baja",I10)))</formula>
    </cfRule>
    <cfRule type="containsText" dxfId="1509" priority="479" operator="containsText" text="Muy baja">
      <formula>NOT(ISERROR(SEARCH("Muy baja",I10)))</formula>
    </cfRule>
    <cfRule type="cellIs" dxfId="1508" priority="482" operator="between">
      <formula>1</formula>
      <formula>2</formula>
    </cfRule>
    <cfRule type="cellIs" dxfId="1507" priority="483" operator="between">
      <formula>0</formula>
      <formula>2</formula>
    </cfRule>
  </conditionalFormatting>
  <conditionalFormatting sqref="I10">
    <cfRule type="containsText" dxfId="1506" priority="463" operator="containsText" text="Muy Alta">
      <formula>NOT(ISERROR(SEARCH("Muy Alta",I10)))</formula>
    </cfRule>
  </conditionalFormatting>
  <conditionalFormatting sqref="L10">
    <cfRule type="containsText" dxfId="1505" priority="455" operator="containsText" text="Catastrófico">
      <formula>NOT(ISERROR(SEARCH("Catastrófico",L10)))</formula>
    </cfRule>
    <cfRule type="containsText" dxfId="1504" priority="456" operator="containsText" text="Mayor">
      <formula>NOT(ISERROR(SEARCH("Mayor",L10)))</formula>
    </cfRule>
    <cfRule type="containsText" dxfId="1503" priority="457" operator="containsText" text="Alta">
      <formula>NOT(ISERROR(SEARCH("Alta",L10)))</formula>
    </cfRule>
    <cfRule type="containsText" dxfId="1502" priority="458" operator="containsText" text="Moderado">
      <formula>NOT(ISERROR(SEARCH("Moderado",L10)))</formula>
    </cfRule>
    <cfRule type="containsText" dxfId="1501" priority="459" operator="containsText" text="Menor">
      <formula>NOT(ISERROR(SEARCH("Menor",L10)))</formula>
    </cfRule>
    <cfRule type="containsText" dxfId="1500" priority="460" operator="containsText" text="Leve">
      <formula>NOT(ISERROR(SEARCH("Leve",L10)))</formula>
    </cfRule>
  </conditionalFormatting>
  <conditionalFormatting sqref="N10 N15 N20 N40 N45 N25">
    <cfRule type="containsText" dxfId="1499" priority="450" operator="containsText" text="Extremo">
      <formula>NOT(ISERROR(SEARCH("Extremo",N10)))</formula>
    </cfRule>
    <cfRule type="containsText" dxfId="1498" priority="451" operator="containsText" text="Alto">
      <formula>NOT(ISERROR(SEARCH("Alto",N10)))</formula>
    </cfRule>
    <cfRule type="containsText" dxfId="1497" priority="452" operator="containsText" text="Bajo">
      <formula>NOT(ISERROR(SEARCH("Bajo",N10)))</formula>
    </cfRule>
    <cfRule type="containsText" dxfId="1496" priority="453" operator="containsText" text="Moderado">
      <formula>NOT(ISERROR(SEARCH("Moderado",N10)))</formula>
    </cfRule>
    <cfRule type="containsText" dxfId="1495" priority="454" operator="containsText" text="Extremo">
      <formula>NOT(ISERROR(SEARCH("Extremo",N10)))</formula>
    </cfRule>
  </conditionalFormatting>
  <conditionalFormatting sqref="M10">
    <cfRule type="containsText" dxfId="1494" priority="444" operator="containsText" text="Catastrófico">
      <formula>NOT(ISERROR(SEARCH("Catastrófico",M10)))</formula>
    </cfRule>
    <cfRule type="containsText" dxfId="1493" priority="445" operator="containsText" text="Mayor">
      <formula>NOT(ISERROR(SEARCH("Mayor",M10)))</formula>
    </cfRule>
    <cfRule type="containsText" dxfId="1492" priority="446" operator="containsText" text="Alta">
      <formula>NOT(ISERROR(SEARCH("Alta",M10)))</formula>
    </cfRule>
    <cfRule type="containsText" dxfId="1491" priority="447" operator="containsText" text="Moderado">
      <formula>NOT(ISERROR(SEARCH("Moderado",M10)))</formula>
    </cfRule>
    <cfRule type="containsText" dxfId="1490" priority="448" operator="containsText" text="Menor">
      <formula>NOT(ISERROR(SEARCH("Menor",M10)))</formula>
    </cfRule>
    <cfRule type="containsText" dxfId="1489" priority="449" operator="containsText" text="Leve">
      <formula>NOT(ISERROR(SEARCH("Leve",M10)))</formula>
    </cfRule>
  </conditionalFormatting>
  <conditionalFormatting sqref="Y10:Y14">
    <cfRule type="containsText" dxfId="1488" priority="438" operator="containsText" text="Muy Alta">
      <formula>NOT(ISERROR(SEARCH("Muy Alta",Y10)))</formula>
    </cfRule>
    <cfRule type="containsText" dxfId="1487" priority="439" operator="containsText" text="Alta">
      <formula>NOT(ISERROR(SEARCH("Alta",Y10)))</formula>
    </cfRule>
    <cfRule type="containsText" dxfId="1486" priority="440" operator="containsText" text="Media">
      <formula>NOT(ISERROR(SEARCH("Media",Y10)))</formula>
    </cfRule>
    <cfRule type="containsText" dxfId="1485" priority="441" operator="containsText" text="Muy Baja">
      <formula>NOT(ISERROR(SEARCH("Muy Baja",Y10)))</formula>
    </cfRule>
    <cfRule type="containsText" dxfId="1484" priority="442" operator="containsText" text="Baja">
      <formula>NOT(ISERROR(SEARCH("Baja",Y10)))</formula>
    </cfRule>
    <cfRule type="containsText" dxfId="1483" priority="443" operator="containsText" text="Muy Baja">
      <formula>NOT(ISERROR(SEARCH("Muy Baja",Y10)))</formula>
    </cfRule>
  </conditionalFormatting>
  <conditionalFormatting sqref="AC10:AC14">
    <cfRule type="containsText" dxfId="1482" priority="433" operator="containsText" text="Catastrófico">
      <formula>NOT(ISERROR(SEARCH("Catastrófico",AC10)))</formula>
    </cfRule>
    <cfRule type="containsText" dxfId="1481" priority="434" operator="containsText" text="Mayor">
      <formula>NOT(ISERROR(SEARCH("Mayor",AC10)))</formula>
    </cfRule>
    <cfRule type="containsText" dxfId="1480" priority="435" operator="containsText" text="Moderado">
      <formula>NOT(ISERROR(SEARCH("Moderado",AC10)))</formula>
    </cfRule>
    <cfRule type="containsText" dxfId="1479" priority="436" operator="containsText" text="Menor">
      <formula>NOT(ISERROR(SEARCH("Menor",AC10)))</formula>
    </cfRule>
    <cfRule type="containsText" dxfId="1478" priority="437" operator="containsText" text="Leve">
      <formula>NOT(ISERROR(SEARCH("Leve",AC10)))</formula>
    </cfRule>
  </conditionalFormatting>
  <conditionalFormatting sqref="AG10">
    <cfRule type="containsText" dxfId="1477" priority="424" operator="containsText" text="Extremo">
      <formula>NOT(ISERROR(SEARCH("Extremo",AG10)))</formula>
    </cfRule>
    <cfRule type="containsText" dxfId="1476" priority="425" operator="containsText" text="Alto">
      <formula>NOT(ISERROR(SEARCH("Alto",AG10)))</formula>
    </cfRule>
    <cfRule type="containsText" dxfId="1475" priority="426" operator="containsText" text="Moderado">
      <formula>NOT(ISERROR(SEARCH("Moderado",AG10)))</formula>
    </cfRule>
    <cfRule type="containsText" dxfId="1474" priority="427" operator="containsText" text="Menor">
      <formula>NOT(ISERROR(SEARCH("Menor",AG10)))</formula>
    </cfRule>
    <cfRule type="containsText" dxfId="1473" priority="428" operator="containsText" text="Bajo">
      <formula>NOT(ISERROR(SEARCH("Bajo",AG10)))</formula>
    </cfRule>
    <cfRule type="containsText" dxfId="1472" priority="429" operator="containsText" text="Moderado">
      <formula>NOT(ISERROR(SEARCH("Moderado",AG10)))</formula>
    </cfRule>
    <cfRule type="containsText" dxfId="1471" priority="430" operator="containsText" text="Extremo">
      <formula>NOT(ISERROR(SEARCH("Extremo",AG10)))</formula>
    </cfRule>
    <cfRule type="containsText" dxfId="1470" priority="431" operator="containsText" text="Baja">
      <formula>NOT(ISERROR(SEARCH("Baja",AG10)))</formula>
    </cfRule>
    <cfRule type="containsText" dxfId="1469" priority="432" operator="containsText" text="Alto">
      <formula>NOT(ISERROR(SEARCH("Alto",AG10)))</formula>
    </cfRule>
  </conditionalFormatting>
  <conditionalFormatting sqref="AA10:AA14">
    <cfRule type="containsText" dxfId="1468" priority="419" operator="containsText" text="Muy Alta">
      <formula>NOT(ISERROR(SEARCH("Muy Alta",AA10)))</formula>
    </cfRule>
    <cfRule type="containsText" dxfId="1467" priority="420" operator="containsText" text="Alta">
      <formula>NOT(ISERROR(SEARCH("Alta",AA10)))</formula>
    </cfRule>
    <cfRule type="containsText" dxfId="1466" priority="421" operator="containsText" text="Media">
      <formula>NOT(ISERROR(SEARCH("Media",AA10)))</formula>
    </cfRule>
    <cfRule type="containsText" dxfId="1465" priority="422" operator="containsText" text="Baja">
      <formula>NOT(ISERROR(SEARCH("Baja",AA10)))</formula>
    </cfRule>
    <cfRule type="containsText" dxfId="1464" priority="423" operator="containsText" text="Muy Baja">
      <formula>NOT(ISERROR(SEARCH("Muy Baja",AA10)))</formula>
    </cfRule>
  </conditionalFormatting>
  <conditionalFormatting sqref="AE10:AE14">
    <cfRule type="containsText" dxfId="1463" priority="414" operator="containsText" text="Catastrófico">
      <formula>NOT(ISERROR(SEARCH("Catastrófico",AE10)))</formula>
    </cfRule>
    <cfRule type="containsText" dxfId="1462" priority="415" operator="containsText" text="Moderado">
      <formula>NOT(ISERROR(SEARCH("Moderado",AE10)))</formula>
    </cfRule>
    <cfRule type="containsText" dxfId="1461" priority="416" operator="containsText" text="Menor">
      <formula>NOT(ISERROR(SEARCH("Menor",AE10)))</formula>
    </cfRule>
    <cfRule type="containsText" dxfId="1460" priority="417" operator="containsText" text="Leve">
      <formula>NOT(ISERROR(SEARCH("Leve",AE10)))</formula>
    </cfRule>
    <cfRule type="containsText" dxfId="1459" priority="418" operator="containsText" text="Mayor">
      <formula>NOT(ISERROR(SEARCH("Mayor",AE10)))</formula>
    </cfRule>
  </conditionalFormatting>
  <conditionalFormatting sqref="I15 I20 I40 I45 I25">
    <cfRule type="containsText" dxfId="1458" priority="391" operator="containsText" text="Muy Baja">
      <formula>NOT(ISERROR(SEARCH("Muy Baja",I15)))</formula>
    </cfRule>
    <cfRule type="containsText" dxfId="1457" priority="392" operator="containsText" text="Baja">
      <formula>NOT(ISERROR(SEARCH("Baja",I15)))</formula>
    </cfRule>
    <cfRule type="containsText" dxfId="1456" priority="394" operator="containsText" text="Muy Alta">
      <formula>NOT(ISERROR(SEARCH("Muy Alta",I15)))</formula>
    </cfRule>
    <cfRule type="containsText" dxfId="1455" priority="395" operator="containsText" text="Alta">
      <formula>NOT(ISERROR(SEARCH("Alta",I15)))</formula>
    </cfRule>
    <cfRule type="containsText" dxfId="1454" priority="396" operator="containsText" text="Media">
      <formula>NOT(ISERROR(SEARCH("Media",I15)))</formula>
    </cfRule>
    <cfRule type="containsText" dxfId="1453" priority="397" operator="containsText" text="Media">
      <formula>NOT(ISERROR(SEARCH("Media",I15)))</formula>
    </cfRule>
    <cfRule type="containsText" dxfId="1452" priority="398" operator="containsText" text="Media">
      <formula>NOT(ISERROR(SEARCH("Media",I15)))</formula>
    </cfRule>
    <cfRule type="containsText" dxfId="1451" priority="399" operator="containsText" text="Muy Baja">
      <formula>NOT(ISERROR(SEARCH("Muy Baja",I15)))</formula>
    </cfRule>
    <cfRule type="containsText" dxfId="1450" priority="400" operator="containsText" text="Baja">
      <formula>NOT(ISERROR(SEARCH("Baja",I15)))</formula>
    </cfRule>
    <cfRule type="containsText" dxfId="1449" priority="401" operator="containsText" text="Muy Baja">
      <formula>NOT(ISERROR(SEARCH("Muy Baja",I15)))</formula>
    </cfRule>
    <cfRule type="containsText" dxfId="1448" priority="402" operator="containsText" text="Muy Baja">
      <formula>NOT(ISERROR(SEARCH("Muy Baja",I15)))</formula>
    </cfRule>
    <cfRule type="containsText" dxfId="1447" priority="403" operator="containsText" text="Muy Baja">
      <formula>NOT(ISERROR(SEARCH("Muy Baja",I15)))</formula>
    </cfRule>
    <cfRule type="containsText" dxfId="1446" priority="404" operator="containsText" text="Muy Baja'Tabla probabilidad'!">
      <formula>NOT(ISERROR(SEARCH("Muy Baja'Tabla probabilidad'!",I15)))</formula>
    </cfRule>
    <cfRule type="containsText" dxfId="1445" priority="405" operator="containsText" text="Muy bajo">
      <formula>NOT(ISERROR(SEARCH("Muy bajo",I15)))</formula>
    </cfRule>
    <cfRule type="containsText" dxfId="1444" priority="406" operator="containsText" text="Alta">
      <formula>NOT(ISERROR(SEARCH("Alta",I15)))</formula>
    </cfRule>
    <cfRule type="containsText" dxfId="1443" priority="407" operator="containsText" text="Media">
      <formula>NOT(ISERROR(SEARCH("Media",I15)))</formula>
    </cfRule>
    <cfRule type="containsText" dxfId="1442" priority="408" operator="containsText" text="Baja">
      <formula>NOT(ISERROR(SEARCH("Baja",I15)))</formula>
    </cfRule>
    <cfRule type="containsText" dxfId="1441" priority="409" operator="containsText" text="Muy baja">
      <formula>NOT(ISERROR(SEARCH("Muy baja",I15)))</formula>
    </cfRule>
    <cfRule type="cellIs" dxfId="1440" priority="412" operator="between">
      <formula>1</formula>
      <formula>2</formula>
    </cfRule>
    <cfRule type="cellIs" dxfId="1439" priority="413" operator="between">
      <formula>0</formula>
      <formula>2</formula>
    </cfRule>
  </conditionalFormatting>
  <conditionalFormatting sqref="I15 I20 I40 I45 I25">
    <cfRule type="containsText" dxfId="1438" priority="393" operator="containsText" text="Muy Alta">
      <formula>NOT(ISERROR(SEARCH("Muy Alta",I15)))</formula>
    </cfRule>
  </conditionalFormatting>
  <conditionalFormatting sqref="Y15:Y19">
    <cfRule type="containsText" dxfId="1437" priority="385" operator="containsText" text="Muy Alta">
      <formula>NOT(ISERROR(SEARCH("Muy Alta",Y15)))</formula>
    </cfRule>
    <cfRule type="containsText" dxfId="1436" priority="386" operator="containsText" text="Alta">
      <formula>NOT(ISERROR(SEARCH("Alta",Y15)))</formula>
    </cfRule>
    <cfRule type="containsText" dxfId="1435" priority="387" operator="containsText" text="Media">
      <formula>NOT(ISERROR(SEARCH("Media",Y15)))</formula>
    </cfRule>
    <cfRule type="containsText" dxfId="1434" priority="388" operator="containsText" text="Muy Baja">
      <formula>NOT(ISERROR(SEARCH("Muy Baja",Y15)))</formula>
    </cfRule>
    <cfRule type="containsText" dxfId="1433" priority="389" operator="containsText" text="Baja">
      <formula>NOT(ISERROR(SEARCH("Baja",Y15)))</formula>
    </cfRule>
    <cfRule type="containsText" dxfId="1432" priority="390" operator="containsText" text="Muy Baja">
      <formula>NOT(ISERROR(SEARCH("Muy Baja",Y15)))</formula>
    </cfRule>
  </conditionalFormatting>
  <conditionalFormatting sqref="AC15:AC19">
    <cfRule type="containsText" dxfId="1431" priority="380" operator="containsText" text="Catastrófico">
      <formula>NOT(ISERROR(SEARCH("Catastrófico",AC15)))</formula>
    </cfRule>
    <cfRule type="containsText" dxfId="1430" priority="381" operator="containsText" text="Mayor">
      <formula>NOT(ISERROR(SEARCH("Mayor",AC15)))</formula>
    </cfRule>
    <cfRule type="containsText" dxfId="1429" priority="382" operator="containsText" text="Moderado">
      <formula>NOT(ISERROR(SEARCH("Moderado",AC15)))</formula>
    </cfRule>
    <cfRule type="containsText" dxfId="1428" priority="383" operator="containsText" text="Menor">
      <formula>NOT(ISERROR(SEARCH("Menor",AC15)))</formula>
    </cfRule>
    <cfRule type="containsText" dxfId="1427" priority="384" operator="containsText" text="Leve">
      <formula>NOT(ISERROR(SEARCH("Leve",AC15)))</formula>
    </cfRule>
  </conditionalFormatting>
  <conditionalFormatting sqref="AG15">
    <cfRule type="containsText" dxfId="1426" priority="371" operator="containsText" text="Extremo">
      <formula>NOT(ISERROR(SEARCH("Extremo",AG15)))</formula>
    </cfRule>
    <cfRule type="containsText" dxfId="1425" priority="372" operator="containsText" text="Alto">
      <formula>NOT(ISERROR(SEARCH("Alto",AG15)))</formula>
    </cfRule>
    <cfRule type="containsText" dxfId="1424" priority="373" operator="containsText" text="Moderado">
      <formula>NOT(ISERROR(SEARCH("Moderado",AG15)))</formula>
    </cfRule>
    <cfRule type="containsText" dxfId="1423" priority="374" operator="containsText" text="Menor">
      <formula>NOT(ISERROR(SEARCH("Menor",AG15)))</formula>
    </cfRule>
    <cfRule type="containsText" dxfId="1422" priority="375" operator="containsText" text="Bajo">
      <formula>NOT(ISERROR(SEARCH("Bajo",AG15)))</formula>
    </cfRule>
    <cfRule type="containsText" dxfId="1421" priority="376" operator="containsText" text="Moderado">
      <formula>NOT(ISERROR(SEARCH("Moderado",AG15)))</formula>
    </cfRule>
    <cfRule type="containsText" dxfId="1420" priority="377" operator="containsText" text="Extremo">
      <formula>NOT(ISERROR(SEARCH("Extremo",AG15)))</formula>
    </cfRule>
    <cfRule type="containsText" dxfId="1419" priority="378" operator="containsText" text="Baja">
      <formula>NOT(ISERROR(SEARCH("Baja",AG15)))</formula>
    </cfRule>
    <cfRule type="containsText" dxfId="1418" priority="379" operator="containsText" text="Alto">
      <formula>NOT(ISERROR(SEARCH("Alto",AG15)))</formula>
    </cfRule>
  </conditionalFormatting>
  <conditionalFormatting sqref="AA15:AA19">
    <cfRule type="containsText" dxfId="1417" priority="366" operator="containsText" text="Muy Alta">
      <formula>NOT(ISERROR(SEARCH("Muy Alta",AA15)))</formula>
    </cfRule>
    <cfRule type="containsText" dxfId="1416" priority="367" operator="containsText" text="Alta">
      <formula>NOT(ISERROR(SEARCH("Alta",AA15)))</formula>
    </cfRule>
    <cfRule type="containsText" dxfId="1415" priority="368" operator="containsText" text="Media">
      <formula>NOT(ISERROR(SEARCH("Media",AA15)))</formula>
    </cfRule>
    <cfRule type="containsText" dxfId="1414" priority="369" operator="containsText" text="Baja">
      <formula>NOT(ISERROR(SEARCH("Baja",AA15)))</formula>
    </cfRule>
    <cfRule type="containsText" dxfId="1413" priority="370" operator="containsText" text="Muy Baja">
      <formula>NOT(ISERROR(SEARCH("Muy Baja",AA15)))</formula>
    </cfRule>
  </conditionalFormatting>
  <conditionalFormatting sqref="AE15:AE19">
    <cfRule type="containsText" dxfId="1412" priority="361" operator="containsText" text="Catastrófico">
      <formula>NOT(ISERROR(SEARCH("Catastrófico",AE15)))</formula>
    </cfRule>
    <cfRule type="containsText" dxfId="1411" priority="362" operator="containsText" text="Moderado">
      <formula>NOT(ISERROR(SEARCH("Moderado",AE15)))</formula>
    </cfRule>
    <cfRule type="containsText" dxfId="1410" priority="363" operator="containsText" text="Menor">
      <formula>NOT(ISERROR(SEARCH("Menor",AE15)))</formula>
    </cfRule>
    <cfRule type="containsText" dxfId="1409" priority="364" operator="containsText" text="Leve">
      <formula>NOT(ISERROR(SEARCH("Leve",AE15)))</formula>
    </cfRule>
    <cfRule type="containsText" dxfId="1408" priority="365" operator="containsText" text="Mayor">
      <formula>NOT(ISERROR(SEARCH("Mayor",AE15)))</formula>
    </cfRule>
  </conditionalFormatting>
  <conditionalFormatting sqref="Y20:Y29">
    <cfRule type="containsText" dxfId="1407" priority="355" operator="containsText" text="Muy Alta">
      <formula>NOT(ISERROR(SEARCH("Muy Alta",Y20)))</formula>
    </cfRule>
    <cfRule type="containsText" dxfId="1406" priority="356" operator="containsText" text="Alta">
      <formula>NOT(ISERROR(SEARCH("Alta",Y20)))</formula>
    </cfRule>
    <cfRule type="containsText" dxfId="1405" priority="357" operator="containsText" text="Media">
      <formula>NOT(ISERROR(SEARCH("Media",Y20)))</formula>
    </cfRule>
    <cfRule type="containsText" dxfId="1404" priority="358" operator="containsText" text="Muy Baja">
      <formula>NOT(ISERROR(SEARCH("Muy Baja",Y20)))</formula>
    </cfRule>
    <cfRule type="containsText" dxfId="1403" priority="359" operator="containsText" text="Baja">
      <formula>NOT(ISERROR(SEARCH("Baja",Y20)))</formula>
    </cfRule>
    <cfRule type="containsText" dxfId="1402" priority="360" operator="containsText" text="Muy Baja">
      <formula>NOT(ISERROR(SEARCH("Muy Baja",Y20)))</formula>
    </cfRule>
  </conditionalFormatting>
  <conditionalFormatting sqref="AC20:AC29">
    <cfRule type="containsText" dxfId="1401" priority="350" operator="containsText" text="Catastrófico">
      <formula>NOT(ISERROR(SEARCH("Catastrófico",AC20)))</formula>
    </cfRule>
    <cfRule type="containsText" dxfId="1400" priority="351" operator="containsText" text="Mayor">
      <formula>NOT(ISERROR(SEARCH("Mayor",AC20)))</formula>
    </cfRule>
    <cfRule type="containsText" dxfId="1399" priority="352" operator="containsText" text="Moderado">
      <formula>NOT(ISERROR(SEARCH("Moderado",AC20)))</formula>
    </cfRule>
    <cfRule type="containsText" dxfId="1398" priority="353" operator="containsText" text="Menor">
      <formula>NOT(ISERROR(SEARCH("Menor",AC20)))</formula>
    </cfRule>
    <cfRule type="containsText" dxfId="1397" priority="354" operator="containsText" text="Leve">
      <formula>NOT(ISERROR(SEARCH("Leve",AC20)))</formula>
    </cfRule>
  </conditionalFormatting>
  <conditionalFormatting sqref="AG20 AG25">
    <cfRule type="containsText" dxfId="1396" priority="341" operator="containsText" text="Extremo">
      <formula>NOT(ISERROR(SEARCH("Extremo",AG20)))</formula>
    </cfRule>
    <cfRule type="containsText" dxfId="1395" priority="342" operator="containsText" text="Alto">
      <formula>NOT(ISERROR(SEARCH("Alto",AG20)))</formula>
    </cfRule>
    <cfRule type="containsText" dxfId="1394" priority="343" operator="containsText" text="Moderado">
      <formula>NOT(ISERROR(SEARCH("Moderado",AG20)))</formula>
    </cfRule>
    <cfRule type="containsText" dxfId="1393" priority="344" operator="containsText" text="Menor">
      <formula>NOT(ISERROR(SEARCH("Menor",AG20)))</formula>
    </cfRule>
    <cfRule type="containsText" dxfId="1392" priority="345" operator="containsText" text="Bajo">
      <formula>NOT(ISERROR(SEARCH("Bajo",AG20)))</formula>
    </cfRule>
    <cfRule type="containsText" dxfId="1391" priority="346" operator="containsText" text="Moderado">
      <formula>NOT(ISERROR(SEARCH("Moderado",AG20)))</formula>
    </cfRule>
    <cfRule type="containsText" dxfId="1390" priority="347" operator="containsText" text="Extremo">
      <formula>NOT(ISERROR(SEARCH("Extremo",AG20)))</formula>
    </cfRule>
    <cfRule type="containsText" dxfId="1389" priority="348" operator="containsText" text="Baja">
      <formula>NOT(ISERROR(SEARCH("Baja",AG20)))</formula>
    </cfRule>
    <cfRule type="containsText" dxfId="1388" priority="349" operator="containsText" text="Alto">
      <formula>NOT(ISERROR(SEARCH("Alto",AG20)))</formula>
    </cfRule>
  </conditionalFormatting>
  <conditionalFormatting sqref="AA20:AA29">
    <cfRule type="containsText" dxfId="1387" priority="336" operator="containsText" text="Muy Alta">
      <formula>NOT(ISERROR(SEARCH("Muy Alta",AA20)))</formula>
    </cfRule>
    <cfRule type="containsText" dxfId="1386" priority="337" operator="containsText" text="Alta">
      <formula>NOT(ISERROR(SEARCH("Alta",AA20)))</formula>
    </cfRule>
    <cfRule type="containsText" dxfId="1385" priority="338" operator="containsText" text="Media">
      <formula>NOT(ISERROR(SEARCH("Media",AA20)))</formula>
    </cfRule>
    <cfRule type="containsText" dxfId="1384" priority="339" operator="containsText" text="Baja">
      <formula>NOT(ISERROR(SEARCH("Baja",AA20)))</formula>
    </cfRule>
    <cfRule type="containsText" dxfId="1383" priority="340" operator="containsText" text="Muy Baja">
      <formula>NOT(ISERROR(SEARCH("Muy Baja",AA20)))</formula>
    </cfRule>
  </conditionalFormatting>
  <conditionalFormatting sqref="AE20:AE29">
    <cfRule type="containsText" dxfId="1382" priority="331" operator="containsText" text="Catastrófico">
      <formula>NOT(ISERROR(SEARCH("Catastrófico",AE20)))</formula>
    </cfRule>
    <cfRule type="containsText" dxfId="1381" priority="332" operator="containsText" text="Moderado">
      <formula>NOT(ISERROR(SEARCH("Moderado",AE20)))</formula>
    </cfRule>
    <cfRule type="containsText" dxfId="1380" priority="333" operator="containsText" text="Menor">
      <formula>NOT(ISERROR(SEARCH("Menor",AE20)))</formula>
    </cfRule>
    <cfRule type="containsText" dxfId="1379" priority="334" operator="containsText" text="Leve">
      <formula>NOT(ISERROR(SEARCH("Leve",AE20)))</formula>
    </cfRule>
    <cfRule type="containsText" dxfId="1378" priority="335" operator="containsText" text="Mayor">
      <formula>NOT(ISERROR(SEARCH("Mayor",AE20)))</formula>
    </cfRule>
  </conditionalFormatting>
  <conditionalFormatting sqref="Y40:Y44">
    <cfRule type="containsText" dxfId="1377" priority="325" operator="containsText" text="Muy Alta">
      <formula>NOT(ISERROR(SEARCH("Muy Alta",Y40)))</formula>
    </cfRule>
    <cfRule type="containsText" dxfId="1376" priority="326" operator="containsText" text="Alta">
      <formula>NOT(ISERROR(SEARCH("Alta",Y40)))</formula>
    </cfRule>
    <cfRule type="containsText" dxfId="1375" priority="327" operator="containsText" text="Media">
      <formula>NOT(ISERROR(SEARCH("Media",Y40)))</formula>
    </cfRule>
    <cfRule type="containsText" dxfId="1374" priority="328" operator="containsText" text="Muy Baja">
      <formula>NOT(ISERROR(SEARCH("Muy Baja",Y40)))</formula>
    </cfRule>
    <cfRule type="containsText" dxfId="1373" priority="329" operator="containsText" text="Baja">
      <formula>NOT(ISERROR(SEARCH("Baja",Y40)))</formula>
    </cfRule>
    <cfRule type="containsText" dxfId="1372" priority="330" operator="containsText" text="Muy Baja">
      <formula>NOT(ISERROR(SEARCH("Muy Baja",Y40)))</formula>
    </cfRule>
  </conditionalFormatting>
  <conditionalFormatting sqref="AC40:AC44">
    <cfRule type="containsText" dxfId="1371" priority="320" operator="containsText" text="Catastrófico">
      <formula>NOT(ISERROR(SEARCH("Catastrófico",AC40)))</formula>
    </cfRule>
    <cfRule type="containsText" dxfId="1370" priority="321" operator="containsText" text="Mayor">
      <formula>NOT(ISERROR(SEARCH("Mayor",AC40)))</formula>
    </cfRule>
    <cfRule type="containsText" dxfId="1369" priority="322" operator="containsText" text="Moderado">
      <formula>NOT(ISERROR(SEARCH("Moderado",AC40)))</formula>
    </cfRule>
    <cfRule type="containsText" dxfId="1368" priority="323" operator="containsText" text="Menor">
      <formula>NOT(ISERROR(SEARCH("Menor",AC40)))</formula>
    </cfRule>
    <cfRule type="containsText" dxfId="1367" priority="324" operator="containsText" text="Leve">
      <formula>NOT(ISERROR(SEARCH("Leve",AC40)))</formula>
    </cfRule>
  </conditionalFormatting>
  <conditionalFormatting sqref="AG40">
    <cfRule type="containsText" dxfId="1366" priority="311" operator="containsText" text="Extremo">
      <formula>NOT(ISERROR(SEARCH("Extremo",AG40)))</formula>
    </cfRule>
    <cfRule type="containsText" dxfId="1365" priority="312" operator="containsText" text="Alto">
      <formula>NOT(ISERROR(SEARCH("Alto",AG40)))</formula>
    </cfRule>
    <cfRule type="containsText" dxfId="1364" priority="313" operator="containsText" text="Moderado">
      <formula>NOT(ISERROR(SEARCH("Moderado",AG40)))</formula>
    </cfRule>
    <cfRule type="containsText" dxfId="1363" priority="314" operator="containsText" text="Menor">
      <formula>NOT(ISERROR(SEARCH("Menor",AG40)))</formula>
    </cfRule>
    <cfRule type="containsText" dxfId="1362" priority="315" operator="containsText" text="Bajo">
      <formula>NOT(ISERROR(SEARCH("Bajo",AG40)))</formula>
    </cfRule>
    <cfRule type="containsText" dxfId="1361" priority="316" operator="containsText" text="Moderado">
      <formula>NOT(ISERROR(SEARCH("Moderado",AG40)))</formula>
    </cfRule>
    <cfRule type="containsText" dxfId="1360" priority="317" operator="containsText" text="Extremo">
      <formula>NOT(ISERROR(SEARCH("Extremo",AG40)))</formula>
    </cfRule>
    <cfRule type="containsText" dxfId="1359" priority="318" operator="containsText" text="Baja">
      <formula>NOT(ISERROR(SEARCH("Baja",AG40)))</formula>
    </cfRule>
    <cfRule type="containsText" dxfId="1358" priority="319" operator="containsText" text="Alto">
      <formula>NOT(ISERROR(SEARCH("Alto",AG40)))</formula>
    </cfRule>
  </conditionalFormatting>
  <conditionalFormatting sqref="AA40:AA44">
    <cfRule type="containsText" dxfId="1357" priority="306" operator="containsText" text="Muy Alta">
      <formula>NOT(ISERROR(SEARCH("Muy Alta",AA40)))</formula>
    </cfRule>
    <cfRule type="containsText" dxfId="1356" priority="307" operator="containsText" text="Alta">
      <formula>NOT(ISERROR(SEARCH("Alta",AA40)))</formula>
    </cfRule>
    <cfRule type="containsText" dxfId="1355" priority="308" operator="containsText" text="Media">
      <formula>NOT(ISERROR(SEARCH("Media",AA40)))</formula>
    </cfRule>
    <cfRule type="containsText" dxfId="1354" priority="309" operator="containsText" text="Baja">
      <formula>NOT(ISERROR(SEARCH("Baja",AA40)))</formula>
    </cfRule>
    <cfRule type="containsText" dxfId="1353" priority="310" operator="containsText" text="Muy Baja">
      <formula>NOT(ISERROR(SEARCH("Muy Baja",AA40)))</formula>
    </cfRule>
  </conditionalFormatting>
  <conditionalFormatting sqref="AE40:AE44">
    <cfRule type="containsText" dxfId="1352" priority="301" operator="containsText" text="Catastrófico">
      <formula>NOT(ISERROR(SEARCH("Catastrófico",AE40)))</formula>
    </cfRule>
    <cfRule type="containsText" dxfId="1351" priority="302" operator="containsText" text="Moderado">
      <formula>NOT(ISERROR(SEARCH("Moderado",AE40)))</formula>
    </cfRule>
    <cfRule type="containsText" dxfId="1350" priority="303" operator="containsText" text="Menor">
      <formula>NOT(ISERROR(SEARCH("Menor",AE40)))</formula>
    </cfRule>
    <cfRule type="containsText" dxfId="1349" priority="304" operator="containsText" text="Leve">
      <formula>NOT(ISERROR(SEARCH("Leve",AE40)))</formula>
    </cfRule>
    <cfRule type="containsText" dxfId="1348" priority="305" operator="containsText" text="Mayor">
      <formula>NOT(ISERROR(SEARCH("Mayor",AE40)))</formula>
    </cfRule>
  </conditionalFormatting>
  <conditionalFormatting sqref="Y45:Y49">
    <cfRule type="containsText" dxfId="1347" priority="295" operator="containsText" text="Muy Alta">
      <formula>NOT(ISERROR(SEARCH("Muy Alta",Y45)))</formula>
    </cfRule>
    <cfRule type="containsText" dxfId="1346" priority="296" operator="containsText" text="Alta">
      <formula>NOT(ISERROR(SEARCH("Alta",Y45)))</formula>
    </cfRule>
    <cfRule type="containsText" dxfId="1345" priority="297" operator="containsText" text="Media">
      <formula>NOT(ISERROR(SEARCH("Media",Y45)))</formula>
    </cfRule>
    <cfRule type="containsText" dxfId="1344" priority="298" operator="containsText" text="Muy Baja">
      <formula>NOT(ISERROR(SEARCH("Muy Baja",Y45)))</formula>
    </cfRule>
    <cfRule type="containsText" dxfId="1343" priority="299" operator="containsText" text="Baja">
      <formula>NOT(ISERROR(SEARCH("Baja",Y45)))</formula>
    </cfRule>
    <cfRule type="containsText" dxfId="1342" priority="300" operator="containsText" text="Muy Baja">
      <formula>NOT(ISERROR(SEARCH("Muy Baja",Y45)))</formula>
    </cfRule>
  </conditionalFormatting>
  <conditionalFormatting sqref="AC45:AC49">
    <cfRule type="containsText" dxfId="1341" priority="290" operator="containsText" text="Catastrófico">
      <formula>NOT(ISERROR(SEARCH("Catastrófico",AC45)))</formula>
    </cfRule>
    <cfRule type="containsText" dxfId="1340" priority="291" operator="containsText" text="Mayor">
      <formula>NOT(ISERROR(SEARCH("Mayor",AC45)))</formula>
    </cfRule>
    <cfRule type="containsText" dxfId="1339" priority="292" operator="containsText" text="Moderado">
      <formula>NOT(ISERROR(SEARCH("Moderado",AC45)))</formula>
    </cfRule>
    <cfRule type="containsText" dxfId="1338" priority="293" operator="containsText" text="Menor">
      <formula>NOT(ISERROR(SEARCH("Menor",AC45)))</formula>
    </cfRule>
    <cfRule type="containsText" dxfId="1337" priority="294" operator="containsText" text="Leve">
      <formula>NOT(ISERROR(SEARCH("Leve",AC45)))</formula>
    </cfRule>
  </conditionalFormatting>
  <conditionalFormatting sqref="AG45">
    <cfRule type="containsText" dxfId="1336" priority="281" operator="containsText" text="Extremo">
      <formula>NOT(ISERROR(SEARCH("Extremo",AG45)))</formula>
    </cfRule>
    <cfRule type="containsText" dxfId="1335" priority="282" operator="containsText" text="Alto">
      <formula>NOT(ISERROR(SEARCH("Alto",AG45)))</formula>
    </cfRule>
    <cfRule type="containsText" dxfId="1334" priority="283" operator="containsText" text="Moderado">
      <formula>NOT(ISERROR(SEARCH("Moderado",AG45)))</formula>
    </cfRule>
    <cfRule type="containsText" dxfId="1333" priority="284" operator="containsText" text="Menor">
      <formula>NOT(ISERROR(SEARCH("Menor",AG45)))</formula>
    </cfRule>
    <cfRule type="containsText" dxfId="1332" priority="285" operator="containsText" text="Bajo">
      <formula>NOT(ISERROR(SEARCH("Bajo",AG45)))</formula>
    </cfRule>
    <cfRule type="containsText" dxfId="1331" priority="286" operator="containsText" text="Moderado">
      <formula>NOT(ISERROR(SEARCH("Moderado",AG45)))</formula>
    </cfRule>
    <cfRule type="containsText" dxfId="1330" priority="287" operator="containsText" text="Extremo">
      <formula>NOT(ISERROR(SEARCH("Extremo",AG45)))</formula>
    </cfRule>
    <cfRule type="containsText" dxfId="1329" priority="288" operator="containsText" text="Baja">
      <formula>NOT(ISERROR(SEARCH("Baja",AG45)))</formula>
    </cfRule>
    <cfRule type="containsText" dxfId="1328" priority="289" operator="containsText" text="Alto">
      <formula>NOT(ISERROR(SEARCH("Alto",AG45)))</formula>
    </cfRule>
  </conditionalFormatting>
  <conditionalFormatting sqref="AA45:AA49">
    <cfRule type="containsText" dxfId="1327" priority="276" operator="containsText" text="Muy Alta">
      <formula>NOT(ISERROR(SEARCH("Muy Alta",AA45)))</formula>
    </cfRule>
    <cfRule type="containsText" dxfId="1326" priority="277" operator="containsText" text="Alta">
      <formula>NOT(ISERROR(SEARCH("Alta",AA45)))</formula>
    </cfRule>
    <cfRule type="containsText" dxfId="1325" priority="278" operator="containsText" text="Media">
      <formula>NOT(ISERROR(SEARCH("Media",AA45)))</formula>
    </cfRule>
    <cfRule type="containsText" dxfId="1324" priority="279" operator="containsText" text="Baja">
      <formula>NOT(ISERROR(SEARCH("Baja",AA45)))</formula>
    </cfRule>
    <cfRule type="containsText" dxfId="1323" priority="280" operator="containsText" text="Muy Baja">
      <formula>NOT(ISERROR(SEARCH("Muy Baja",AA45)))</formula>
    </cfRule>
  </conditionalFormatting>
  <conditionalFormatting sqref="AE45:AE49">
    <cfRule type="containsText" dxfId="1322" priority="271" operator="containsText" text="Catastrófico">
      <formula>NOT(ISERROR(SEARCH("Catastrófico",AE45)))</formula>
    </cfRule>
    <cfRule type="containsText" dxfId="1321" priority="272" operator="containsText" text="Moderado">
      <formula>NOT(ISERROR(SEARCH("Moderado",AE45)))</formula>
    </cfRule>
    <cfRule type="containsText" dxfId="1320" priority="273" operator="containsText" text="Menor">
      <formula>NOT(ISERROR(SEARCH("Menor",AE45)))</formula>
    </cfRule>
    <cfRule type="containsText" dxfId="1319" priority="274" operator="containsText" text="Leve">
      <formula>NOT(ISERROR(SEARCH("Leve",AE45)))</formula>
    </cfRule>
    <cfRule type="containsText" dxfId="1318" priority="275" operator="containsText" text="Mayor">
      <formula>NOT(ISERROR(SEARCH("Mayor",AE45)))</formula>
    </cfRule>
  </conditionalFormatting>
  <conditionalFormatting sqref="N50">
    <cfRule type="containsText" dxfId="1317" priority="266" operator="containsText" text="Extremo">
      <formula>NOT(ISERROR(SEARCH("Extremo",N50)))</formula>
    </cfRule>
    <cfRule type="containsText" dxfId="1316" priority="267" operator="containsText" text="Alto">
      <formula>NOT(ISERROR(SEARCH("Alto",N50)))</formula>
    </cfRule>
    <cfRule type="containsText" dxfId="1315" priority="268" operator="containsText" text="Bajo">
      <formula>NOT(ISERROR(SEARCH("Bajo",N50)))</formula>
    </cfRule>
    <cfRule type="containsText" dxfId="1314" priority="269" operator="containsText" text="Moderado">
      <formula>NOT(ISERROR(SEARCH("Moderado",N50)))</formula>
    </cfRule>
    <cfRule type="containsText" dxfId="1313" priority="270" operator="containsText" text="Extremo">
      <formula>NOT(ISERROR(SEARCH("Extremo",N50)))</formula>
    </cfRule>
  </conditionalFormatting>
  <conditionalFormatting sqref="I50">
    <cfRule type="containsText" dxfId="1312" priority="243" operator="containsText" text="Muy Baja">
      <formula>NOT(ISERROR(SEARCH("Muy Baja",I50)))</formula>
    </cfRule>
    <cfRule type="containsText" dxfId="1311" priority="244" operator="containsText" text="Baja">
      <formula>NOT(ISERROR(SEARCH("Baja",I50)))</formula>
    </cfRule>
    <cfRule type="containsText" dxfId="1310" priority="246" operator="containsText" text="Muy Alta">
      <formula>NOT(ISERROR(SEARCH("Muy Alta",I50)))</formula>
    </cfRule>
    <cfRule type="containsText" dxfId="1309" priority="247" operator="containsText" text="Alta">
      <formula>NOT(ISERROR(SEARCH("Alta",I50)))</formula>
    </cfRule>
    <cfRule type="containsText" dxfId="1308" priority="248" operator="containsText" text="Media">
      <formula>NOT(ISERROR(SEARCH("Media",I50)))</formula>
    </cfRule>
    <cfRule type="containsText" dxfId="1307" priority="249" operator="containsText" text="Media">
      <formula>NOT(ISERROR(SEARCH("Media",I50)))</formula>
    </cfRule>
    <cfRule type="containsText" dxfId="1306" priority="250" operator="containsText" text="Media">
      <formula>NOT(ISERROR(SEARCH("Media",I50)))</formula>
    </cfRule>
    <cfRule type="containsText" dxfId="1305" priority="251" operator="containsText" text="Muy Baja">
      <formula>NOT(ISERROR(SEARCH("Muy Baja",I50)))</formula>
    </cfRule>
    <cfRule type="containsText" dxfId="1304" priority="252" operator="containsText" text="Baja">
      <formula>NOT(ISERROR(SEARCH("Baja",I50)))</formula>
    </cfRule>
    <cfRule type="containsText" dxfId="1303" priority="253" operator="containsText" text="Muy Baja">
      <formula>NOT(ISERROR(SEARCH("Muy Baja",I50)))</formula>
    </cfRule>
    <cfRule type="containsText" dxfId="1302" priority="254" operator="containsText" text="Muy Baja">
      <formula>NOT(ISERROR(SEARCH("Muy Baja",I50)))</formula>
    </cfRule>
    <cfRule type="containsText" dxfId="1301" priority="255" operator="containsText" text="Muy Baja">
      <formula>NOT(ISERROR(SEARCH("Muy Baja",I50)))</formula>
    </cfRule>
    <cfRule type="containsText" dxfId="1300" priority="256" operator="containsText" text="Muy Baja'Tabla probabilidad'!">
      <formula>NOT(ISERROR(SEARCH("Muy Baja'Tabla probabilidad'!",I50)))</formula>
    </cfRule>
    <cfRule type="containsText" dxfId="1299" priority="257" operator="containsText" text="Muy bajo">
      <formula>NOT(ISERROR(SEARCH("Muy bajo",I50)))</formula>
    </cfRule>
    <cfRule type="containsText" dxfId="1298" priority="258" operator="containsText" text="Alta">
      <formula>NOT(ISERROR(SEARCH("Alta",I50)))</formula>
    </cfRule>
    <cfRule type="containsText" dxfId="1297" priority="259" operator="containsText" text="Media">
      <formula>NOT(ISERROR(SEARCH("Media",I50)))</formula>
    </cfRule>
    <cfRule type="containsText" dxfId="1296" priority="260" operator="containsText" text="Baja">
      <formula>NOT(ISERROR(SEARCH("Baja",I50)))</formula>
    </cfRule>
    <cfRule type="containsText" dxfId="1295" priority="261" operator="containsText" text="Muy baja">
      <formula>NOT(ISERROR(SEARCH("Muy baja",I50)))</formula>
    </cfRule>
    <cfRule type="cellIs" dxfId="1294" priority="264" operator="between">
      <formula>1</formula>
      <formula>2</formula>
    </cfRule>
    <cfRule type="cellIs" dxfId="1293" priority="265" operator="between">
      <formula>0</formula>
      <formula>2</formula>
    </cfRule>
  </conditionalFormatting>
  <conditionalFormatting sqref="I50">
    <cfRule type="containsText" dxfId="1292" priority="245" operator="containsText" text="Muy Alta">
      <formula>NOT(ISERROR(SEARCH("Muy Alta",I50)))</formula>
    </cfRule>
  </conditionalFormatting>
  <conditionalFormatting sqref="Y50:Y54">
    <cfRule type="containsText" dxfId="1291" priority="237" operator="containsText" text="Muy Alta">
      <formula>NOT(ISERROR(SEARCH("Muy Alta",Y50)))</formula>
    </cfRule>
    <cfRule type="containsText" dxfId="1290" priority="238" operator="containsText" text="Alta">
      <formula>NOT(ISERROR(SEARCH("Alta",Y50)))</formula>
    </cfRule>
    <cfRule type="containsText" dxfId="1289" priority="239" operator="containsText" text="Media">
      <formula>NOT(ISERROR(SEARCH("Media",Y50)))</formula>
    </cfRule>
    <cfRule type="containsText" dxfId="1288" priority="240" operator="containsText" text="Muy Baja">
      <formula>NOT(ISERROR(SEARCH("Muy Baja",Y50)))</formula>
    </cfRule>
    <cfRule type="containsText" dxfId="1287" priority="241" operator="containsText" text="Baja">
      <formula>NOT(ISERROR(SEARCH("Baja",Y50)))</formula>
    </cfRule>
    <cfRule type="containsText" dxfId="1286" priority="242" operator="containsText" text="Muy Baja">
      <formula>NOT(ISERROR(SEARCH("Muy Baja",Y50)))</formula>
    </cfRule>
  </conditionalFormatting>
  <conditionalFormatting sqref="AC50:AC54">
    <cfRule type="containsText" dxfId="1285" priority="232" operator="containsText" text="Catastrófico">
      <formula>NOT(ISERROR(SEARCH("Catastrófico",AC50)))</formula>
    </cfRule>
    <cfRule type="containsText" dxfId="1284" priority="233" operator="containsText" text="Mayor">
      <formula>NOT(ISERROR(SEARCH("Mayor",AC50)))</formula>
    </cfRule>
    <cfRule type="containsText" dxfId="1283" priority="234" operator="containsText" text="Moderado">
      <formula>NOT(ISERROR(SEARCH("Moderado",AC50)))</formula>
    </cfRule>
    <cfRule type="containsText" dxfId="1282" priority="235" operator="containsText" text="Menor">
      <formula>NOT(ISERROR(SEARCH("Menor",AC50)))</formula>
    </cfRule>
    <cfRule type="containsText" dxfId="1281" priority="236" operator="containsText" text="Leve">
      <formula>NOT(ISERROR(SEARCH("Leve",AC50)))</formula>
    </cfRule>
  </conditionalFormatting>
  <conditionalFormatting sqref="AG50">
    <cfRule type="containsText" dxfId="1280" priority="223" operator="containsText" text="Extremo">
      <formula>NOT(ISERROR(SEARCH("Extremo",AG50)))</formula>
    </cfRule>
    <cfRule type="containsText" dxfId="1279" priority="224" operator="containsText" text="Alto">
      <formula>NOT(ISERROR(SEARCH("Alto",AG50)))</formula>
    </cfRule>
    <cfRule type="containsText" dxfId="1278" priority="225" operator="containsText" text="Moderado">
      <formula>NOT(ISERROR(SEARCH("Moderado",AG50)))</formula>
    </cfRule>
    <cfRule type="containsText" dxfId="1277" priority="226" operator="containsText" text="Menor">
      <formula>NOT(ISERROR(SEARCH("Menor",AG50)))</formula>
    </cfRule>
    <cfRule type="containsText" dxfId="1276" priority="227" operator="containsText" text="Bajo">
      <formula>NOT(ISERROR(SEARCH("Bajo",AG50)))</formula>
    </cfRule>
    <cfRule type="containsText" dxfId="1275" priority="228" operator="containsText" text="Moderado">
      <formula>NOT(ISERROR(SEARCH("Moderado",AG50)))</formula>
    </cfRule>
    <cfRule type="containsText" dxfId="1274" priority="229" operator="containsText" text="Extremo">
      <formula>NOT(ISERROR(SEARCH("Extremo",AG50)))</formula>
    </cfRule>
    <cfRule type="containsText" dxfId="1273" priority="230" operator="containsText" text="Baja">
      <formula>NOT(ISERROR(SEARCH("Baja",AG50)))</formula>
    </cfRule>
    <cfRule type="containsText" dxfId="1272" priority="231" operator="containsText" text="Alto">
      <formula>NOT(ISERROR(SEARCH("Alto",AG50)))</formula>
    </cfRule>
  </conditionalFormatting>
  <conditionalFormatting sqref="AA50:AA54">
    <cfRule type="containsText" dxfId="1271" priority="218" operator="containsText" text="Muy Alta">
      <formula>NOT(ISERROR(SEARCH("Muy Alta",AA50)))</formula>
    </cfRule>
    <cfRule type="containsText" dxfId="1270" priority="219" operator="containsText" text="Alta">
      <formula>NOT(ISERROR(SEARCH("Alta",AA50)))</formula>
    </cfRule>
    <cfRule type="containsText" dxfId="1269" priority="220" operator="containsText" text="Media">
      <formula>NOT(ISERROR(SEARCH("Media",AA50)))</formula>
    </cfRule>
    <cfRule type="containsText" dxfId="1268" priority="221" operator="containsText" text="Baja">
      <formula>NOT(ISERROR(SEARCH("Baja",AA50)))</formula>
    </cfRule>
    <cfRule type="containsText" dxfId="1267" priority="222" operator="containsText" text="Muy Baja">
      <formula>NOT(ISERROR(SEARCH("Muy Baja",AA50)))</formula>
    </cfRule>
  </conditionalFormatting>
  <conditionalFormatting sqref="AE50:AE54">
    <cfRule type="containsText" dxfId="1266" priority="213" operator="containsText" text="Catastrófico">
      <formula>NOT(ISERROR(SEARCH("Catastrófico",AE50)))</formula>
    </cfRule>
    <cfRule type="containsText" dxfId="1265" priority="214" operator="containsText" text="Moderado">
      <formula>NOT(ISERROR(SEARCH("Moderado",AE50)))</formula>
    </cfRule>
    <cfRule type="containsText" dxfId="1264" priority="215" operator="containsText" text="Menor">
      <formula>NOT(ISERROR(SEARCH("Menor",AE50)))</formula>
    </cfRule>
    <cfRule type="containsText" dxfId="1263" priority="216" operator="containsText" text="Leve">
      <formula>NOT(ISERROR(SEARCH("Leve",AE50)))</formula>
    </cfRule>
    <cfRule type="containsText" dxfId="1262" priority="217" operator="containsText" text="Mayor">
      <formula>NOT(ISERROR(SEARCH("Mayor",AE50)))</formula>
    </cfRule>
  </conditionalFormatting>
  <conditionalFormatting sqref="N30">
    <cfRule type="containsText" dxfId="1261" priority="208" operator="containsText" text="Extremo">
      <formula>NOT(ISERROR(SEARCH("Extremo",N30)))</formula>
    </cfRule>
    <cfRule type="containsText" dxfId="1260" priority="209" operator="containsText" text="Alto">
      <formula>NOT(ISERROR(SEARCH("Alto",N30)))</formula>
    </cfRule>
    <cfRule type="containsText" dxfId="1259" priority="210" operator="containsText" text="Bajo">
      <formula>NOT(ISERROR(SEARCH("Bajo",N30)))</formula>
    </cfRule>
    <cfRule type="containsText" dxfId="1258" priority="211" operator="containsText" text="Moderado">
      <formula>NOT(ISERROR(SEARCH("Moderado",N30)))</formula>
    </cfRule>
    <cfRule type="containsText" dxfId="1257" priority="212" operator="containsText" text="Extremo">
      <formula>NOT(ISERROR(SEARCH("Extremo",N30)))</formula>
    </cfRule>
  </conditionalFormatting>
  <conditionalFormatting sqref="I30">
    <cfRule type="containsText" dxfId="1256" priority="185" operator="containsText" text="Muy Baja">
      <formula>NOT(ISERROR(SEARCH("Muy Baja",I30)))</formula>
    </cfRule>
    <cfRule type="containsText" dxfId="1255" priority="186" operator="containsText" text="Baja">
      <formula>NOT(ISERROR(SEARCH("Baja",I30)))</formula>
    </cfRule>
    <cfRule type="containsText" dxfId="1254" priority="188" operator="containsText" text="Muy Alta">
      <formula>NOT(ISERROR(SEARCH("Muy Alta",I30)))</formula>
    </cfRule>
    <cfRule type="containsText" dxfId="1253" priority="189" operator="containsText" text="Alta">
      <formula>NOT(ISERROR(SEARCH("Alta",I30)))</formula>
    </cfRule>
    <cfRule type="containsText" dxfId="1252" priority="190" operator="containsText" text="Media">
      <formula>NOT(ISERROR(SEARCH("Media",I30)))</formula>
    </cfRule>
    <cfRule type="containsText" dxfId="1251" priority="191" operator="containsText" text="Media">
      <formula>NOT(ISERROR(SEARCH("Media",I30)))</formula>
    </cfRule>
    <cfRule type="containsText" dxfId="1250" priority="192" operator="containsText" text="Media">
      <formula>NOT(ISERROR(SEARCH("Media",I30)))</formula>
    </cfRule>
    <cfRule type="containsText" dxfId="1249" priority="193" operator="containsText" text="Muy Baja">
      <formula>NOT(ISERROR(SEARCH("Muy Baja",I30)))</formula>
    </cfRule>
    <cfRule type="containsText" dxfId="1248" priority="194" operator="containsText" text="Baja">
      <formula>NOT(ISERROR(SEARCH("Baja",I30)))</formula>
    </cfRule>
    <cfRule type="containsText" dxfId="1247" priority="195" operator="containsText" text="Muy Baja">
      <formula>NOT(ISERROR(SEARCH("Muy Baja",I30)))</formula>
    </cfRule>
    <cfRule type="containsText" dxfId="1246" priority="196" operator="containsText" text="Muy Baja">
      <formula>NOT(ISERROR(SEARCH("Muy Baja",I30)))</formula>
    </cfRule>
    <cfRule type="containsText" dxfId="1245" priority="197" operator="containsText" text="Muy Baja">
      <formula>NOT(ISERROR(SEARCH("Muy Baja",I30)))</formula>
    </cfRule>
    <cfRule type="containsText" dxfId="1244" priority="198" operator="containsText" text="Muy Baja'Tabla probabilidad'!">
      <formula>NOT(ISERROR(SEARCH("Muy Baja'Tabla probabilidad'!",I30)))</formula>
    </cfRule>
    <cfRule type="containsText" dxfId="1243" priority="199" operator="containsText" text="Muy bajo">
      <formula>NOT(ISERROR(SEARCH("Muy bajo",I30)))</formula>
    </cfRule>
    <cfRule type="containsText" dxfId="1242" priority="200" operator="containsText" text="Alta">
      <formula>NOT(ISERROR(SEARCH("Alta",I30)))</formula>
    </cfRule>
    <cfRule type="containsText" dxfId="1241" priority="201" operator="containsText" text="Media">
      <formula>NOT(ISERROR(SEARCH("Media",I30)))</formula>
    </cfRule>
    <cfRule type="containsText" dxfId="1240" priority="202" operator="containsText" text="Baja">
      <formula>NOT(ISERROR(SEARCH("Baja",I30)))</formula>
    </cfRule>
    <cfRule type="containsText" dxfId="1239" priority="203" operator="containsText" text="Muy baja">
      <formula>NOT(ISERROR(SEARCH("Muy baja",I30)))</formula>
    </cfRule>
    <cfRule type="cellIs" dxfId="1238" priority="206" operator="between">
      <formula>1</formula>
      <formula>2</formula>
    </cfRule>
    <cfRule type="cellIs" dxfId="1237" priority="207" operator="between">
      <formula>0</formula>
      <formula>2</formula>
    </cfRule>
  </conditionalFormatting>
  <conditionalFormatting sqref="I30">
    <cfRule type="containsText" dxfId="1236" priority="187" operator="containsText" text="Muy Alta">
      <formula>NOT(ISERROR(SEARCH("Muy Alta",I30)))</formula>
    </cfRule>
  </conditionalFormatting>
  <conditionalFormatting sqref="Y30:Y34">
    <cfRule type="containsText" dxfId="1235" priority="179" operator="containsText" text="Muy Alta">
      <formula>NOT(ISERROR(SEARCH("Muy Alta",Y30)))</formula>
    </cfRule>
    <cfRule type="containsText" dxfId="1234" priority="180" operator="containsText" text="Alta">
      <formula>NOT(ISERROR(SEARCH("Alta",Y30)))</formula>
    </cfRule>
    <cfRule type="containsText" dxfId="1233" priority="181" operator="containsText" text="Media">
      <formula>NOT(ISERROR(SEARCH("Media",Y30)))</formula>
    </cfRule>
    <cfRule type="containsText" dxfId="1232" priority="182" operator="containsText" text="Muy Baja">
      <formula>NOT(ISERROR(SEARCH("Muy Baja",Y30)))</formula>
    </cfRule>
    <cfRule type="containsText" dxfId="1231" priority="183" operator="containsText" text="Baja">
      <formula>NOT(ISERROR(SEARCH("Baja",Y30)))</formula>
    </cfRule>
    <cfRule type="containsText" dxfId="1230" priority="184" operator="containsText" text="Muy Baja">
      <formula>NOT(ISERROR(SEARCH("Muy Baja",Y30)))</formula>
    </cfRule>
  </conditionalFormatting>
  <conditionalFormatting sqref="AC30:AC34">
    <cfRule type="containsText" dxfId="1229" priority="174" operator="containsText" text="Catastrófico">
      <formula>NOT(ISERROR(SEARCH("Catastrófico",AC30)))</formula>
    </cfRule>
    <cfRule type="containsText" dxfId="1228" priority="175" operator="containsText" text="Mayor">
      <formula>NOT(ISERROR(SEARCH("Mayor",AC30)))</formula>
    </cfRule>
    <cfRule type="containsText" dxfId="1227" priority="176" operator="containsText" text="Moderado">
      <formula>NOT(ISERROR(SEARCH("Moderado",AC30)))</formula>
    </cfRule>
    <cfRule type="containsText" dxfId="1226" priority="177" operator="containsText" text="Menor">
      <formula>NOT(ISERROR(SEARCH("Menor",AC30)))</formula>
    </cfRule>
    <cfRule type="containsText" dxfId="1225" priority="178" operator="containsText" text="Leve">
      <formula>NOT(ISERROR(SEARCH("Leve",AC30)))</formula>
    </cfRule>
  </conditionalFormatting>
  <conditionalFormatting sqref="AG30">
    <cfRule type="containsText" dxfId="1224" priority="165" operator="containsText" text="Extremo">
      <formula>NOT(ISERROR(SEARCH("Extremo",AG30)))</formula>
    </cfRule>
    <cfRule type="containsText" dxfId="1223" priority="166" operator="containsText" text="Alto">
      <formula>NOT(ISERROR(SEARCH("Alto",AG30)))</formula>
    </cfRule>
    <cfRule type="containsText" dxfId="1222" priority="167" operator="containsText" text="Moderado">
      <formula>NOT(ISERROR(SEARCH("Moderado",AG30)))</formula>
    </cfRule>
    <cfRule type="containsText" dxfId="1221" priority="168" operator="containsText" text="Menor">
      <formula>NOT(ISERROR(SEARCH("Menor",AG30)))</formula>
    </cfRule>
    <cfRule type="containsText" dxfId="1220" priority="169" operator="containsText" text="Bajo">
      <formula>NOT(ISERROR(SEARCH("Bajo",AG30)))</formula>
    </cfRule>
    <cfRule type="containsText" dxfId="1219" priority="170" operator="containsText" text="Moderado">
      <formula>NOT(ISERROR(SEARCH("Moderado",AG30)))</formula>
    </cfRule>
    <cfRule type="containsText" dxfId="1218" priority="171" operator="containsText" text="Extremo">
      <formula>NOT(ISERROR(SEARCH("Extremo",AG30)))</formula>
    </cfRule>
    <cfRule type="containsText" dxfId="1217" priority="172" operator="containsText" text="Baja">
      <formula>NOT(ISERROR(SEARCH("Baja",AG30)))</formula>
    </cfRule>
    <cfRule type="containsText" dxfId="1216" priority="173" operator="containsText" text="Alto">
      <formula>NOT(ISERROR(SEARCH("Alto",AG30)))</formula>
    </cfRule>
  </conditionalFormatting>
  <conditionalFormatting sqref="AA30:AA34">
    <cfRule type="containsText" dxfId="1215" priority="160" operator="containsText" text="Muy Alta">
      <formula>NOT(ISERROR(SEARCH("Muy Alta",AA30)))</formula>
    </cfRule>
    <cfRule type="containsText" dxfId="1214" priority="161" operator="containsText" text="Alta">
      <formula>NOT(ISERROR(SEARCH("Alta",AA30)))</formula>
    </cfRule>
    <cfRule type="containsText" dxfId="1213" priority="162" operator="containsText" text="Media">
      <formula>NOT(ISERROR(SEARCH("Media",AA30)))</formula>
    </cfRule>
    <cfRule type="containsText" dxfId="1212" priority="163" operator="containsText" text="Baja">
      <formula>NOT(ISERROR(SEARCH("Baja",AA30)))</formula>
    </cfRule>
    <cfRule type="containsText" dxfId="1211" priority="164" operator="containsText" text="Muy Baja">
      <formula>NOT(ISERROR(SEARCH("Muy Baja",AA30)))</formula>
    </cfRule>
  </conditionalFormatting>
  <conditionalFormatting sqref="AE30:AE34">
    <cfRule type="containsText" dxfId="1210" priority="155" operator="containsText" text="Catastrófico">
      <formula>NOT(ISERROR(SEARCH("Catastrófico",AE30)))</formula>
    </cfRule>
    <cfRule type="containsText" dxfId="1209" priority="156" operator="containsText" text="Moderado">
      <formula>NOT(ISERROR(SEARCH("Moderado",AE30)))</formula>
    </cfRule>
    <cfRule type="containsText" dxfId="1208" priority="157" operator="containsText" text="Menor">
      <formula>NOT(ISERROR(SEARCH("Menor",AE30)))</formula>
    </cfRule>
    <cfRule type="containsText" dxfId="1207" priority="158" operator="containsText" text="Leve">
      <formula>NOT(ISERROR(SEARCH("Leve",AE30)))</formula>
    </cfRule>
    <cfRule type="containsText" dxfId="1206" priority="159" operator="containsText" text="Mayor">
      <formula>NOT(ISERROR(SEARCH("Mayor",AE30)))</formula>
    </cfRule>
  </conditionalFormatting>
  <conditionalFormatting sqref="N35">
    <cfRule type="containsText" dxfId="1205" priority="150" operator="containsText" text="Extremo">
      <formula>NOT(ISERROR(SEARCH("Extremo",N35)))</formula>
    </cfRule>
    <cfRule type="containsText" dxfId="1204" priority="151" operator="containsText" text="Alto">
      <formula>NOT(ISERROR(SEARCH("Alto",N35)))</formula>
    </cfRule>
    <cfRule type="containsText" dxfId="1203" priority="152" operator="containsText" text="Bajo">
      <formula>NOT(ISERROR(SEARCH("Bajo",N35)))</formula>
    </cfRule>
    <cfRule type="containsText" dxfId="1202" priority="153" operator="containsText" text="Moderado">
      <formula>NOT(ISERROR(SEARCH("Moderado",N35)))</formula>
    </cfRule>
    <cfRule type="containsText" dxfId="1201" priority="154" operator="containsText" text="Extremo">
      <formula>NOT(ISERROR(SEARCH("Extremo",N35)))</formula>
    </cfRule>
  </conditionalFormatting>
  <conditionalFormatting sqref="I35">
    <cfRule type="containsText" dxfId="1200" priority="127" operator="containsText" text="Muy Baja">
      <formula>NOT(ISERROR(SEARCH("Muy Baja",I35)))</formula>
    </cfRule>
    <cfRule type="containsText" dxfId="1199" priority="128" operator="containsText" text="Baja">
      <formula>NOT(ISERROR(SEARCH("Baja",I35)))</formula>
    </cfRule>
    <cfRule type="containsText" dxfId="1198" priority="130" operator="containsText" text="Muy Alta">
      <formula>NOT(ISERROR(SEARCH("Muy Alta",I35)))</formula>
    </cfRule>
    <cfRule type="containsText" dxfId="1197" priority="131" operator="containsText" text="Alta">
      <formula>NOT(ISERROR(SEARCH("Alta",I35)))</formula>
    </cfRule>
    <cfRule type="containsText" dxfId="1196" priority="132" operator="containsText" text="Media">
      <formula>NOT(ISERROR(SEARCH("Media",I35)))</formula>
    </cfRule>
    <cfRule type="containsText" dxfId="1195" priority="133" operator="containsText" text="Media">
      <formula>NOT(ISERROR(SEARCH("Media",I35)))</formula>
    </cfRule>
    <cfRule type="containsText" dxfId="1194" priority="134" operator="containsText" text="Media">
      <formula>NOT(ISERROR(SEARCH("Media",I35)))</formula>
    </cfRule>
    <cfRule type="containsText" dxfId="1193" priority="135" operator="containsText" text="Muy Baja">
      <formula>NOT(ISERROR(SEARCH("Muy Baja",I35)))</formula>
    </cfRule>
    <cfRule type="containsText" dxfId="1192" priority="136" operator="containsText" text="Baja">
      <formula>NOT(ISERROR(SEARCH("Baja",I35)))</formula>
    </cfRule>
    <cfRule type="containsText" dxfId="1191" priority="137" operator="containsText" text="Muy Baja">
      <formula>NOT(ISERROR(SEARCH("Muy Baja",I35)))</formula>
    </cfRule>
    <cfRule type="containsText" dxfId="1190" priority="138" operator="containsText" text="Muy Baja">
      <formula>NOT(ISERROR(SEARCH("Muy Baja",I35)))</formula>
    </cfRule>
    <cfRule type="containsText" dxfId="1189" priority="139" operator="containsText" text="Muy Baja">
      <formula>NOT(ISERROR(SEARCH("Muy Baja",I35)))</formula>
    </cfRule>
    <cfRule type="containsText" dxfId="1188" priority="140" operator="containsText" text="Muy Baja'Tabla probabilidad'!">
      <formula>NOT(ISERROR(SEARCH("Muy Baja'Tabla probabilidad'!",I35)))</formula>
    </cfRule>
    <cfRule type="containsText" dxfId="1187" priority="141" operator="containsText" text="Muy bajo">
      <formula>NOT(ISERROR(SEARCH("Muy bajo",I35)))</formula>
    </cfRule>
    <cfRule type="containsText" dxfId="1186" priority="142" operator="containsText" text="Alta">
      <formula>NOT(ISERROR(SEARCH("Alta",I35)))</formula>
    </cfRule>
    <cfRule type="containsText" dxfId="1185" priority="143" operator="containsText" text="Media">
      <formula>NOT(ISERROR(SEARCH("Media",I35)))</formula>
    </cfRule>
    <cfRule type="containsText" dxfId="1184" priority="144" operator="containsText" text="Baja">
      <formula>NOT(ISERROR(SEARCH("Baja",I35)))</formula>
    </cfRule>
    <cfRule type="containsText" dxfId="1183" priority="145" operator="containsText" text="Muy baja">
      <formula>NOT(ISERROR(SEARCH("Muy baja",I35)))</formula>
    </cfRule>
    <cfRule type="cellIs" dxfId="1182" priority="148" operator="between">
      <formula>1</formula>
      <formula>2</formula>
    </cfRule>
    <cfRule type="cellIs" dxfId="1181" priority="149" operator="between">
      <formula>0</formula>
      <formula>2</formula>
    </cfRule>
  </conditionalFormatting>
  <conditionalFormatting sqref="I35">
    <cfRule type="containsText" dxfId="1180" priority="129" operator="containsText" text="Muy Alta">
      <formula>NOT(ISERROR(SEARCH("Muy Alta",I35)))</formula>
    </cfRule>
  </conditionalFormatting>
  <conditionalFormatting sqref="Y35:Y39">
    <cfRule type="containsText" dxfId="1179" priority="121" operator="containsText" text="Muy Alta">
      <formula>NOT(ISERROR(SEARCH("Muy Alta",Y35)))</formula>
    </cfRule>
    <cfRule type="containsText" dxfId="1178" priority="122" operator="containsText" text="Alta">
      <formula>NOT(ISERROR(SEARCH("Alta",Y35)))</formula>
    </cfRule>
    <cfRule type="containsText" dxfId="1177" priority="123" operator="containsText" text="Media">
      <formula>NOT(ISERROR(SEARCH("Media",Y35)))</formula>
    </cfRule>
    <cfRule type="containsText" dxfId="1176" priority="124" operator="containsText" text="Muy Baja">
      <formula>NOT(ISERROR(SEARCH("Muy Baja",Y35)))</formula>
    </cfRule>
    <cfRule type="containsText" dxfId="1175" priority="125" operator="containsText" text="Baja">
      <formula>NOT(ISERROR(SEARCH("Baja",Y35)))</formula>
    </cfRule>
    <cfRule type="containsText" dxfId="1174" priority="126" operator="containsText" text="Muy Baja">
      <formula>NOT(ISERROR(SEARCH("Muy Baja",Y35)))</formula>
    </cfRule>
  </conditionalFormatting>
  <conditionalFormatting sqref="AC35:AC39">
    <cfRule type="containsText" dxfId="1173" priority="116" operator="containsText" text="Catastrófico">
      <formula>NOT(ISERROR(SEARCH("Catastrófico",AC35)))</formula>
    </cfRule>
    <cfRule type="containsText" dxfId="1172" priority="117" operator="containsText" text="Mayor">
      <formula>NOT(ISERROR(SEARCH("Mayor",AC35)))</formula>
    </cfRule>
    <cfRule type="containsText" dxfId="1171" priority="118" operator="containsText" text="Moderado">
      <formula>NOT(ISERROR(SEARCH("Moderado",AC35)))</formula>
    </cfRule>
    <cfRule type="containsText" dxfId="1170" priority="119" operator="containsText" text="Menor">
      <formula>NOT(ISERROR(SEARCH("Menor",AC35)))</formula>
    </cfRule>
    <cfRule type="containsText" dxfId="1169" priority="120" operator="containsText" text="Leve">
      <formula>NOT(ISERROR(SEARCH("Leve",AC35)))</formula>
    </cfRule>
  </conditionalFormatting>
  <conditionalFormatting sqref="AG35">
    <cfRule type="containsText" dxfId="1168" priority="107" operator="containsText" text="Extremo">
      <formula>NOT(ISERROR(SEARCH("Extremo",AG35)))</formula>
    </cfRule>
    <cfRule type="containsText" dxfId="1167" priority="108" operator="containsText" text="Alto">
      <formula>NOT(ISERROR(SEARCH("Alto",AG35)))</formula>
    </cfRule>
    <cfRule type="containsText" dxfId="1166" priority="109" operator="containsText" text="Moderado">
      <formula>NOT(ISERROR(SEARCH("Moderado",AG35)))</formula>
    </cfRule>
    <cfRule type="containsText" dxfId="1165" priority="110" operator="containsText" text="Menor">
      <formula>NOT(ISERROR(SEARCH("Menor",AG35)))</formula>
    </cfRule>
    <cfRule type="containsText" dxfId="1164" priority="111" operator="containsText" text="Bajo">
      <formula>NOT(ISERROR(SEARCH("Bajo",AG35)))</formula>
    </cfRule>
    <cfRule type="containsText" dxfId="1163" priority="112" operator="containsText" text="Moderado">
      <formula>NOT(ISERROR(SEARCH("Moderado",AG35)))</formula>
    </cfRule>
    <cfRule type="containsText" dxfId="1162" priority="113" operator="containsText" text="Extremo">
      <formula>NOT(ISERROR(SEARCH("Extremo",AG35)))</formula>
    </cfRule>
    <cfRule type="containsText" dxfId="1161" priority="114" operator="containsText" text="Baja">
      <formula>NOT(ISERROR(SEARCH("Baja",AG35)))</formula>
    </cfRule>
    <cfRule type="containsText" dxfId="1160" priority="115" operator="containsText" text="Alto">
      <formula>NOT(ISERROR(SEARCH("Alto",AG35)))</formula>
    </cfRule>
  </conditionalFormatting>
  <conditionalFormatting sqref="AA35:AA39">
    <cfRule type="containsText" dxfId="1159" priority="102" operator="containsText" text="Muy Alta">
      <formula>NOT(ISERROR(SEARCH("Muy Alta",AA35)))</formula>
    </cfRule>
    <cfRule type="containsText" dxfId="1158" priority="103" operator="containsText" text="Alta">
      <formula>NOT(ISERROR(SEARCH("Alta",AA35)))</formula>
    </cfRule>
    <cfRule type="containsText" dxfId="1157" priority="104" operator="containsText" text="Media">
      <formula>NOT(ISERROR(SEARCH("Media",AA35)))</formula>
    </cfRule>
    <cfRule type="containsText" dxfId="1156" priority="105" operator="containsText" text="Baja">
      <formula>NOT(ISERROR(SEARCH("Baja",AA35)))</formula>
    </cfRule>
    <cfRule type="containsText" dxfId="1155" priority="106" operator="containsText" text="Muy Baja">
      <formula>NOT(ISERROR(SEARCH("Muy Baja",AA35)))</formula>
    </cfRule>
  </conditionalFormatting>
  <conditionalFormatting sqref="AE35:AE39">
    <cfRule type="containsText" dxfId="1154" priority="97" operator="containsText" text="Catastrófico">
      <formula>NOT(ISERROR(SEARCH("Catastrófico",AE35)))</formula>
    </cfRule>
    <cfRule type="containsText" dxfId="1153" priority="98" operator="containsText" text="Moderado">
      <formula>NOT(ISERROR(SEARCH("Moderado",AE35)))</formula>
    </cfRule>
    <cfRule type="containsText" dxfId="1152" priority="99" operator="containsText" text="Menor">
      <formula>NOT(ISERROR(SEARCH("Menor",AE35)))</formula>
    </cfRule>
    <cfRule type="containsText" dxfId="1151" priority="100" operator="containsText" text="Leve">
      <formula>NOT(ISERROR(SEARCH("Leve",AE35)))</formula>
    </cfRule>
    <cfRule type="containsText" dxfId="1150" priority="101" operator="containsText" text="Mayor">
      <formula>NOT(ISERROR(SEARCH("Mayor",AE35)))</formula>
    </cfRule>
  </conditionalFormatting>
  <conditionalFormatting sqref="L15">
    <cfRule type="containsText" dxfId="1149" priority="91" operator="containsText" text="Catastrófico">
      <formula>NOT(ISERROR(SEARCH("Catastrófico",L15)))</formula>
    </cfRule>
    <cfRule type="containsText" dxfId="1148" priority="92" operator="containsText" text="Mayor">
      <formula>NOT(ISERROR(SEARCH("Mayor",L15)))</formula>
    </cfRule>
    <cfRule type="containsText" dxfId="1147" priority="93" operator="containsText" text="Alta">
      <formula>NOT(ISERROR(SEARCH("Alta",L15)))</formula>
    </cfRule>
    <cfRule type="containsText" dxfId="1146" priority="94" operator="containsText" text="Moderado">
      <formula>NOT(ISERROR(SEARCH("Moderado",L15)))</formula>
    </cfRule>
    <cfRule type="containsText" dxfId="1145" priority="95" operator="containsText" text="Menor">
      <formula>NOT(ISERROR(SEARCH("Menor",L15)))</formula>
    </cfRule>
    <cfRule type="containsText" dxfId="1144" priority="96" operator="containsText" text="Leve">
      <formula>NOT(ISERROR(SEARCH("Leve",L15)))</formula>
    </cfRule>
  </conditionalFormatting>
  <conditionalFormatting sqref="M15">
    <cfRule type="containsText" dxfId="1143" priority="85" operator="containsText" text="Catastrófico">
      <formula>NOT(ISERROR(SEARCH("Catastrófico",M15)))</formula>
    </cfRule>
    <cfRule type="containsText" dxfId="1142" priority="86" operator="containsText" text="Mayor">
      <formula>NOT(ISERROR(SEARCH("Mayor",M15)))</formula>
    </cfRule>
    <cfRule type="containsText" dxfId="1141" priority="87" operator="containsText" text="Alta">
      <formula>NOT(ISERROR(SEARCH("Alta",M15)))</formula>
    </cfRule>
    <cfRule type="containsText" dxfId="1140" priority="88" operator="containsText" text="Moderado">
      <formula>NOT(ISERROR(SEARCH("Moderado",M15)))</formula>
    </cfRule>
    <cfRule type="containsText" dxfId="1139" priority="89" operator="containsText" text="Menor">
      <formula>NOT(ISERROR(SEARCH("Menor",M15)))</formula>
    </cfRule>
    <cfRule type="containsText" dxfId="1138" priority="90" operator="containsText" text="Leve">
      <formula>NOT(ISERROR(SEARCH("Leve",M15)))</formula>
    </cfRule>
  </conditionalFormatting>
  <conditionalFormatting sqref="L20">
    <cfRule type="containsText" dxfId="1137" priority="79" operator="containsText" text="Catastrófico">
      <formula>NOT(ISERROR(SEARCH("Catastrófico",L20)))</formula>
    </cfRule>
    <cfRule type="containsText" dxfId="1136" priority="80" operator="containsText" text="Mayor">
      <formula>NOT(ISERROR(SEARCH("Mayor",L20)))</formula>
    </cfRule>
    <cfRule type="containsText" dxfId="1135" priority="81" operator="containsText" text="Alta">
      <formula>NOT(ISERROR(SEARCH("Alta",L20)))</formula>
    </cfRule>
    <cfRule type="containsText" dxfId="1134" priority="82" operator="containsText" text="Moderado">
      <formula>NOT(ISERROR(SEARCH("Moderado",L20)))</formula>
    </cfRule>
    <cfRule type="containsText" dxfId="1133" priority="83" operator="containsText" text="Menor">
      <formula>NOT(ISERROR(SEARCH("Menor",L20)))</formula>
    </cfRule>
    <cfRule type="containsText" dxfId="1132" priority="84" operator="containsText" text="Leve">
      <formula>NOT(ISERROR(SEARCH("Leve",L20)))</formula>
    </cfRule>
  </conditionalFormatting>
  <conditionalFormatting sqref="M20">
    <cfRule type="containsText" dxfId="1131" priority="73" operator="containsText" text="Catastrófico">
      <formula>NOT(ISERROR(SEARCH("Catastrófico",M20)))</formula>
    </cfRule>
    <cfRule type="containsText" dxfId="1130" priority="74" operator="containsText" text="Mayor">
      <formula>NOT(ISERROR(SEARCH("Mayor",M20)))</formula>
    </cfRule>
    <cfRule type="containsText" dxfId="1129" priority="75" operator="containsText" text="Alta">
      <formula>NOT(ISERROR(SEARCH("Alta",M20)))</formula>
    </cfRule>
    <cfRule type="containsText" dxfId="1128" priority="76" operator="containsText" text="Moderado">
      <formula>NOT(ISERROR(SEARCH("Moderado",M20)))</formula>
    </cfRule>
    <cfRule type="containsText" dxfId="1127" priority="77" operator="containsText" text="Menor">
      <formula>NOT(ISERROR(SEARCH("Menor",M20)))</formula>
    </cfRule>
    <cfRule type="containsText" dxfId="1126" priority="78" operator="containsText" text="Leve">
      <formula>NOT(ISERROR(SEARCH("Leve",M20)))</formula>
    </cfRule>
  </conditionalFormatting>
  <conditionalFormatting sqref="L25">
    <cfRule type="containsText" dxfId="1125" priority="67" operator="containsText" text="Catastrófico">
      <formula>NOT(ISERROR(SEARCH("Catastrófico",L25)))</formula>
    </cfRule>
    <cfRule type="containsText" dxfId="1124" priority="68" operator="containsText" text="Mayor">
      <formula>NOT(ISERROR(SEARCH("Mayor",L25)))</formula>
    </cfRule>
    <cfRule type="containsText" dxfId="1123" priority="69" operator="containsText" text="Alta">
      <formula>NOT(ISERROR(SEARCH("Alta",L25)))</formula>
    </cfRule>
    <cfRule type="containsText" dxfId="1122" priority="70" operator="containsText" text="Moderado">
      <formula>NOT(ISERROR(SEARCH("Moderado",L25)))</formula>
    </cfRule>
    <cfRule type="containsText" dxfId="1121" priority="71" operator="containsText" text="Menor">
      <formula>NOT(ISERROR(SEARCH("Menor",L25)))</formula>
    </cfRule>
    <cfRule type="containsText" dxfId="1120" priority="72" operator="containsText" text="Leve">
      <formula>NOT(ISERROR(SEARCH("Leve",L25)))</formula>
    </cfRule>
  </conditionalFormatting>
  <conditionalFormatting sqref="M25">
    <cfRule type="containsText" dxfId="1119" priority="61" operator="containsText" text="Catastrófico">
      <formula>NOT(ISERROR(SEARCH("Catastrófico",M25)))</formula>
    </cfRule>
    <cfRule type="containsText" dxfId="1118" priority="62" operator="containsText" text="Mayor">
      <formula>NOT(ISERROR(SEARCH("Mayor",M25)))</formula>
    </cfRule>
    <cfRule type="containsText" dxfId="1117" priority="63" operator="containsText" text="Alta">
      <formula>NOT(ISERROR(SEARCH("Alta",M25)))</formula>
    </cfRule>
    <cfRule type="containsText" dxfId="1116" priority="64" operator="containsText" text="Moderado">
      <formula>NOT(ISERROR(SEARCH("Moderado",M25)))</formula>
    </cfRule>
    <cfRule type="containsText" dxfId="1115" priority="65" operator="containsText" text="Menor">
      <formula>NOT(ISERROR(SEARCH("Menor",M25)))</formula>
    </cfRule>
    <cfRule type="containsText" dxfId="1114" priority="66" operator="containsText" text="Leve">
      <formula>NOT(ISERROR(SEARCH("Leve",M25)))</formula>
    </cfRule>
  </conditionalFormatting>
  <conditionalFormatting sqref="L30">
    <cfRule type="containsText" dxfId="1113" priority="55" operator="containsText" text="Catastrófico">
      <formula>NOT(ISERROR(SEARCH("Catastrófico",L30)))</formula>
    </cfRule>
    <cfRule type="containsText" dxfId="1112" priority="56" operator="containsText" text="Mayor">
      <formula>NOT(ISERROR(SEARCH("Mayor",L30)))</formula>
    </cfRule>
    <cfRule type="containsText" dxfId="1111" priority="57" operator="containsText" text="Alta">
      <formula>NOT(ISERROR(SEARCH("Alta",L30)))</formula>
    </cfRule>
    <cfRule type="containsText" dxfId="1110" priority="58" operator="containsText" text="Moderado">
      <formula>NOT(ISERROR(SEARCH("Moderado",L30)))</formula>
    </cfRule>
    <cfRule type="containsText" dxfId="1109" priority="59" operator="containsText" text="Menor">
      <formula>NOT(ISERROR(SEARCH("Menor",L30)))</formula>
    </cfRule>
    <cfRule type="containsText" dxfId="1108" priority="60" operator="containsText" text="Leve">
      <formula>NOT(ISERROR(SEARCH("Leve",L30)))</formula>
    </cfRule>
  </conditionalFormatting>
  <conditionalFormatting sqref="M30">
    <cfRule type="containsText" dxfId="1107" priority="49" operator="containsText" text="Catastrófico">
      <formula>NOT(ISERROR(SEARCH("Catastrófico",M30)))</formula>
    </cfRule>
    <cfRule type="containsText" dxfId="1106" priority="50" operator="containsText" text="Mayor">
      <formula>NOT(ISERROR(SEARCH("Mayor",M30)))</formula>
    </cfRule>
    <cfRule type="containsText" dxfId="1105" priority="51" operator="containsText" text="Alta">
      <formula>NOT(ISERROR(SEARCH("Alta",M30)))</formula>
    </cfRule>
    <cfRule type="containsText" dxfId="1104" priority="52" operator="containsText" text="Moderado">
      <formula>NOT(ISERROR(SEARCH("Moderado",M30)))</formula>
    </cfRule>
    <cfRule type="containsText" dxfId="1103" priority="53" operator="containsText" text="Menor">
      <formula>NOT(ISERROR(SEARCH("Menor",M30)))</formula>
    </cfRule>
    <cfRule type="containsText" dxfId="1102" priority="54" operator="containsText" text="Leve">
      <formula>NOT(ISERROR(SEARCH("Leve",M30)))</formula>
    </cfRule>
  </conditionalFormatting>
  <conditionalFormatting sqref="L35">
    <cfRule type="containsText" dxfId="1101" priority="43" operator="containsText" text="Catastrófico">
      <formula>NOT(ISERROR(SEARCH("Catastrófico",L35)))</formula>
    </cfRule>
    <cfRule type="containsText" dxfId="1100" priority="44" operator="containsText" text="Mayor">
      <formula>NOT(ISERROR(SEARCH("Mayor",L35)))</formula>
    </cfRule>
    <cfRule type="containsText" dxfId="1099" priority="45" operator="containsText" text="Alta">
      <formula>NOT(ISERROR(SEARCH("Alta",L35)))</formula>
    </cfRule>
    <cfRule type="containsText" dxfId="1098" priority="46" operator="containsText" text="Moderado">
      <formula>NOT(ISERROR(SEARCH("Moderado",L35)))</formula>
    </cfRule>
    <cfRule type="containsText" dxfId="1097" priority="47" operator="containsText" text="Menor">
      <formula>NOT(ISERROR(SEARCH("Menor",L35)))</formula>
    </cfRule>
    <cfRule type="containsText" dxfId="1096" priority="48" operator="containsText" text="Leve">
      <formula>NOT(ISERROR(SEARCH("Leve",L35)))</formula>
    </cfRule>
  </conditionalFormatting>
  <conditionalFormatting sqref="M35">
    <cfRule type="containsText" dxfId="1095" priority="37" operator="containsText" text="Catastrófico">
      <formula>NOT(ISERROR(SEARCH("Catastrófico",M35)))</formula>
    </cfRule>
    <cfRule type="containsText" dxfId="1094" priority="38" operator="containsText" text="Mayor">
      <formula>NOT(ISERROR(SEARCH("Mayor",M35)))</formula>
    </cfRule>
    <cfRule type="containsText" dxfId="1093" priority="39" operator="containsText" text="Alta">
      <formula>NOT(ISERROR(SEARCH("Alta",M35)))</formula>
    </cfRule>
    <cfRule type="containsText" dxfId="1092" priority="40" operator="containsText" text="Moderado">
      <formula>NOT(ISERROR(SEARCH("Moderado",M35)))</formula>
    </cfRule>
    <cfRule type="containsText" dxfId="1091" priority="41" operator="containsText" text="Menor">
      <formula>NOT(ISERROR(SEARCH("Menor",M35)))</formula>
    </cfRule>
    <cfRule type="containsText" dxfId="1090" priority="42" operator="containsText" text="Leve">
      <formula>NOT(ISERROR(SEARCH("Leve",M35)))</formula>
    </cfRule>
  </conditionalFormatting>
  <conditionalFormatting sqref="L40">
    <cfRule type="containsText" dxfId="1089" priority="31" operator="containsText" text="Catastrófico">
      <formula>NOT(ISERROR(SEARCH("Catastrófico",L40)))</formula>
    </cfRule>
    <cfRule type="containsText" dxfId="1088" priority="32" operator="containsText" text="Mayor">
      <formula>NOT(ISERROR(SEARCH("Mayor",L40)))</formula>
    </cfRule>
    <cfRule type="containsText" dxfId="1087" priority="33" operator="containsText" text="Alta">
      <formula>NOT(ISERROR(SEARCH("Alta",L40)))</formula>
    </cfRule>
    <cfRule type="containsText" dxfId="1086" priority="34" operator="containsText" text="Moderado">
      <formula>NOT(ISERROR(SEARCH("Moderado",L40)))</formula>
    </cfRule>
    <cfRule type="containsText" dxfId="1085" priority="35" operator="containsText" text="Menor">
      <formula>NOT(ISERROR(SEARCH("Menor",L40)))</formula>
    </cfRule>
    <cfRule type="containsText" dxfId="1084" priority="36" operator="containsText" text="Leve">
      <formula>NOT(ISERROR(SEARCH("Leve",L40)))</formula>
    </cfRule>
  </conditionalFormatting>
  <conditionalFormatting sqref="M40">
    <cfRule type="containsText" dxfId="1083" priority="25" operator="containsText" text="Catastrófico">
      <formula>NOT(ISERROR(SEARCH("Catastrófico",M40)))</formula>
    </cfRule>
    <cfRule type="containsText" dxfId="1082" priority="26" operator="containsText" text="Mayor">
      <formula>NOT(ISERROR(SEARCH("Mayor",M40)))</formula>
    </cfRule>
    <cfRule type="containsText" dxfId="1081" priority="27" operator="containsText" text="Alta">
      <formula>NOT(ISERROR(SEARCH("Alta",M40)))</formula>
    </cfRule>
    <cfRule type="containsText" dxfId="1080" priority="28" operator="containsText" text="Moderado">
      <formula>NOT(ISERROR(SEARCH("Moderado",M40)))</formula>
    </cfRule>
    <cfRule type="containsText" dxfId="1079" priority="29" operator="containsText" text="Menor">
      <formula>NOT(ISERROR(SEARCH("Menor",M40)))</formula>
    </cfRule>
    <cfRule type="containsText" dxfId="1078" priority="30" operator="containsText" text="Leve">
      <formula>NOT(ISERROR(SEARCH("Leve",M40)))</formula>
    </cfRule>
  </conditionalFormatting>
  <conditionalFormatting sqref="L45">
    <cfRule type="containsText" dxfId="1077" priority="19" operator="containsText" text="Catastrófico">
      <formula>NOT(ISERROR(SEARCH("Catastrófico",L45)))</formula>
    </cfRule>
    <cfRule type="containsText" dxfId="1076" priority="20" operator="containsText" text="Mayor">
      <formula>NOT(ISERROR(SEARCH("Mayor",L45)))</formula>
    </cfRule>
    <cfRule type="containsText" dxfId="1075" priority="21" operator="containsText" text="Alta">
      <formula>NOT(ISERROR(SEARCH("Alta",L45)))</formula>
    </cfRule>
    <cfRule type="containsText" dxfId="1074" priority="22" operator="containsText" text="Moderado">
      <formula>NOT(ISERROR(SEARCH("Moderado",L45)))</formula>
    </cfRule>
    <cfRule type="containsText" dxfId="1073" priority="23" operator="containsText" text="Menor">
      <formula>NOT(ISERROR(SEARCH("Menor",L45)))</formula>
    </cfRule>
    <cfRule type="containsText" dxfId="1072" priority="24" operator="containsText" text="Leve">
      <formula>NOT(ISERROR(SEARCH("Leve",L45)))</formula>
    </cfRule>
  </conditionalFormatting>
  <conditionalFormatting sqref="M45">
    <cfRule type="containsText" dxfId="1071" priority="13" operator="containsText" text="Catastrófico">
      <formula>NOT(ISERROR(SEARCH("Catastrófico",M45)))</formula>
    </cfRule>
    <cfRule type="containsText" dxfId="1070" priority="14" operator="containsText" text="Mayor">
      <formula>NOT(ISERROR(SEARCH("Mayor",M45)))</formula>
    </cfRule>
    <cfRule type="containsText" dxfId="1069" priority="15" operator="containsText" text="Alta">
      <formula>NOT(ISERROR(SEARCH("Alta",M45)))</formula>
    </cfRule>
    <cfRule type="containsText" dxfId="1068" priority="16" operator="containsText" text="Moderado">
      <formula>NOT(ISERROR(SEARCH("Moderado",M45)))</formula>
    </cfRule>
    <cfRule type="containsText" dxfId="1067" priority="17" operator="containsText" text="Menor">
      <formula>NOT(ISERROR(SEARCH("Menor",M45)))</formula>
    </cfRule>
    <cfRule type="containsText" dxfId="1066" priority="18" operator="containsText" text="Leve">
      <formula>NOT(ISERROR(SEARCH("Leve",M45)))</formula>
    </cfRule>
  </conditionalFormatting>
  <conditionalFormatting sqref="L50">
    <cfRule type="containsText" dxfId="1065" priority="7" operator="containsText" text="Catastrófico">
      <formula>NOT(ISERROR(SEARCH("Catastrófico",L50)))</formula>
    </cfRule>
    <cfRule type="containsText" dxfId="1064" priority="8" operator="containsText" text="Mayor">
      <formula>NOT(ISERROR(SEARCH("Mayor",L50)))</formula>
    </cfRule>
    <cfRule type="containsText" dxfId="1063" priority="9" operator="containsText" text="Alta">
      <formula>NOT(ISERROR(SEARCH("Alta",L50)))</formula>
    </cfRule>
    <cfRule type="containsText" dxfId="1062" priority="10" operator="containsText" text="Moderado">
      <formula>NOT(ISERROR(SEARCH("Moderado",L50)))</formula>
    </cfRule>
    <cfRule type="containsText" dxfId="1061" priority="11" operator="containsText" text="Menor">
      <formula>NOT(ISERROR(SEARCH("Menor",L50)))</formula>
    </cfRule>
    <cfRule type="containsText" dxfId="1060" priority="12" operator="containsText" text="Leve">
      <formula>NOT(ISERROR(SEARCH("Leve",L50)))</formula>
    </cfRule>
  </conditionalFormatting>
  <conditionalFormatting sqref="M50">
    <cfRule type="containsText" dxfId="1059" priority="1" operator="containsText" text="Catastrófico">
      <formula>NOT(ISERROR(SEARCH("Catastrófico",M50)))</formula>
    </cfRule>
    <cfRule type="containsText" dxfId="1058" priority="2" operator="containsText" text="Mayor">
      <formula>NOT(ISERROR(SEARCH("Mayor",M50)))</formula>
    </cfRule>
    <cfRule type="containsText" dxfId="1057" priority="3" operator="containsText" text="Alta">
      <formula>NOT(ISERROR(SEARCH("Alta",M50)))</formula>
    </cfRule>
    <cfRule type="containsText" dxfId="1056" priority="4" operator="containsText" text="Moderado">
      <formula>NOT(ISERROR(SEARCH("Moderado",M50)))</formula>
    </cfRule>
    <cfRule type="containsText" dxfId="1055" priority="5" operator="containsText" text="Menor">
      <formula>NOT(ISERROR(SEARCH("Menor",M50)))</formula>
    </cfRule>
    <cfRule type="containsText" dxfId="1054" priority="6" operator="containsText" text="Leve">
      <formula>NOT(ISERROR(SEARCH("Leve",M50)))</formula>
    </cfRule>
  </conditionalFormatting>
  <dataValidations count="1">
    <dataValidation allowBlank="1" showInputMessage="1" showErrorMessage="1" prompt="Enunciar cuál es el control" sqref="P41" xr:uid="{3AC2C7B5-3387-4A4F-A094-27A052455EE8}"/>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80" operator="containsText" id="{AD3AA4CF-77EA-4350-A9D4-655BB8AD9980}">
            <xm:f>NOT(ISERROR(SEARCH('[5. Matriz de Riesgos SIGCMA 5X5 Reparto.xlsx]Tabla probabilidad'!#REF!,I10)))</xm:f>
            <xm:f>'[5. Matriz de Riesgos SIGCMA 5X5 Reparto.xlsx]Tabla probabilidad'!#REF!</xm:f>
            <x14:dxf>
              <font>
                <color rgb="FF006100"/>
              </font>
              <fill>
                <patternFill>
                  <bgColor rgb="FFC6EFCE"/>
                </patternFill>
              </fill>
            </x14:dxf>
          </x14:cfRule>
          <x14:cfRule type="containsText" priority="481" operator="containsText" id="{1735F058-7DB3-401C-997D-88EBC324C8F5}">
            <xm:f>NOT(ISERROR(SEARCH('[5. Matriz de Riesgos SIGCMA 5X5 Reparto.xlsx]Tabla probabilidad'!#REF!,I10)))</xm:f>
            <xm:f>'[5. Matriz de Riesgos SIGCMA 5X5 Reparto.xlsx]Tabla probabilidad'!#REF!</xm:f>
            <x14:dxf>
              <font>
                <color rgb="FF9C0006"/>
              </font>
              <fill>
                <patternFill>
                  <bgColor rgb="FFFFC7CE"/>
                </patternFill>
              </fill>
            </x14:dxf>
          </x14:cfRule>
          <xm:sqref>I10</xm:sqref>
        </x14:conditionalFormatting>
        <x14:conditionalFormatting xmlns:xm="http://schemas.microsoft.com/office/excel/2006/main">
          <x14:cfRule type="containsText" priority="410" operator="containsText" id="{EF8344D4-2F73-403B-9171-0581DABE4999}">
            <xm:f>NOT(ISERROR(SEARCH('[5. Matriz de Riesgos SIGCMA 5X5 Reparto.xlsx]Tabla probabilidad'!#REF!,I15)))</xm:f>
            <xm:f>'[5. Matriz de Riesgos SIGCMA 5X5 Reparto.xlsx]Tabla probabilidad'!#REF!</xm:f>
            <x14:dxf>
              <font>
                <color rgb="FF006100"/>
              </font>
              <fill>
                <patternFill>
                  <bgColor rgb="FFC6EFCE"/>
                </patternFill>
              </fill>
            </x14:dxf>
          </x14:cfRule>
          <x14:cfRule type="containsText" priority="411" operator="containsText" id="{88F66A21-A8F0-44FB-A723-24E3D6BAEB66}">
            <xm:f>NOT(ISERROR(SEARCH('[5. Matriz de Riesgos SIGCMA 5X5 Reparto.xlsx]Tabla probabilidad'!#REF!,I15)))</xm:f>
            <xm:f>'[5. Matriz de Riesgos SIGCMA 5X5 Reparto.xlsx]Tabla probabilidad'!#REF!</xm:f>
            <x14:dxf>
              <font>
                <color rgb="FF9C0006"/>
              </font>
              <fill>
                <patternFill>
                  <bgColor rgb="FFFFC7CE"/>
                </patternFill>
              </fill>
            </x14:dxf>
          </x14:cfRule>
          <xm:sqref>I15 I20 I40 I45 I25</xm:sqref>
        </x14:conditionalFormatting>
        <x14:conditionalFormatting xmlns:xm="http://schemas.microsoft.com/office/excel/2006/main">
          <x14:cfRule type="containsText" priority="262" operator="containsText" id="{87698D10-9031-47C4-859A-7667A16C0C6D}">
            <xm:f>NOT(ISERROR(SEARCH('[5. Matriz de Riesgos SIGCMA 5X5 Reparto.xlsx]Tabla probabilidad'!#REF!,I50)))</xm:f>
            <xm:f>'[5. Matriz de Riesgos SIGCMA 5X5 Reparto.xlsx]Tabla probabilidad'!#REF!</xm:f>
            <x14:dxf>
              <font>
                <color rgb="FF006100"/>
              </font>
              <fill>
                <patternFill>
                  <bgColor rgb="FFC6EFCE"/>
                </patternFill>
              </fill>
            </x14:dxf>
          </x14:cfRule>
          <x14:cfRule type="containsText" priority="263" operator="containsText" id="{448A32C6-0FA7-4D8F-8015-585811D8D944}">
            <xm:f>NOT(ISERROR(SEARCH('[5. Matriz de Riesgos SIGCMA 5X5 Reparto.xlsx]Tabla probabilidad'!#REF!,I50)))</xm:f>
            <xm:f>'[5. Matriz de Riesgos SIGCMA 5X5 Reparto.xlsx]Tabla probabilidad'!#REF!</xm:f>
            <x14:dxf>
              <font>
                <color rgb="FF9C0006"/>
              </font>
              <fill>
                <patternFill>
                  <bgColor rgb="FFFFC7CE"/>
                </patternFill>
              </fill>
            </x14:dxf>
          </x14:cfRule>
          <xm:sqref>I50</xm:sqref>
        </x14:conditionalFormatting>
        <x14:conditionalFormatting xmlns:xm="http://schemas.microsoft.com/office/excel/2006/main">
          <x14:cfRule type="containsText" priority="204" operator="containsText" id="{0646E1BD-36C0-45E5-91EF-5B5D6DE7F726}">
            <xm:f>NOT(ISERROR(SEARCH('[5. Matriz de Riesgos SIGCMA 5X5 Reparto.xlsx]Tabla probabilidad'!#REF!,I30)))</xm:f>
            <xm:f>'[5. Matriz de Riesgos SIGCMA 5X5 Reparto.xlsx]Tabla probabilidad'!#REF!</xm:f>
            <x14:dxf>
              <font>
                <color rgb="FF006100"/>
              </font>
              <fill>
                <patternFill>
                  <bgColor rgb="FFC6EFCE"/>
                </patternFill>
              </fill>
            </x14:dxf>
          </x14:cfRule>
          <x14:cfRule type="containsText" priority="205" operator="containsText" id="{8914C5C2-3A3D-4A65-9721-78932161F276}">
            <xm:f>NOT(ISERROR(SEARCH('[5. Matriz de Riesgos SIGCMA 5X5 Reparto.xlsx]Tabla probabilidad'!#REF!,I30)))</xm:f>
            <xm:f>'[5. Matriz de Riesgos SIGCMA 5X5 Reparto.xlsx]Tabla probabilidad'!#REF!</xm:f>
            <x14:dxf>
              <font>
                <color rgb="FF9C0006"/>
              </font>
              <fill>
                <patternFill>
                  <bgColor rgb="FFFFC7CE"/>
                </patternFill>
              </fill>
            </x14:dxf>
          </x14:cfRule>
          <xm:sqref>I30</xm:sqref>
        </x14:conditionalFormatting>
        <x14:conditionalFormatting xmlns:xm="http://schemas.microsoft.com/office/excel/2006/main">
          <x14:cfRule type="containsText" priority="146" operator="containsText" id="{21D7865C-39EA-4005-82FA-D01BA1F2D8DA}">
            <xm:f>NOT(ISERROR(SEARCH('[5. Matriz de Riesgos SIGCMA 5X5 Reparto.xlsx]Tabla probabilidad'!#REF!,I35)))</xm:f>
            <xm:f>'[5. Matriz de Riesgos SIGCMA 5X5 Reparto.xlsx]Tabla probabilidad'!#REF!</xm:f>
            <x14:dxf>
              <font>
                <color rgb="FF006100"/>
              </font>
              <fill>
                <patternFill>
                  <bgColor rgb="FFC6EFCE"/>
                </patternFill>
              </fill>
            </x14:dxf>
          </x14:cfRule>
          <x14:cfRule type="containsText" priority="147" operator="containsText" id="{48608DA2-EDB0-42C9-BC2D-0B9B099B9539}">
            <xm:f>NOT(ISERROR(SEARCH('[5. Matriz de Riesgos SIGCMA 5X5 Reparto.xlsx]Tabla probabilidad'!#REF!,I35)))</xm:f>
            <xm:f>'[5. Matriz de Riesgos SIGCMA 5X5 Reparto.xlsx]Tabla probabilidad'!#REF!</xm:f>
            <x14:dxf>
              <font>
                <color rgb="FF9C0006"/>
              </font>
              <fill>
                <patternFill>
                  <bgColor rgb="FFFFC7CE"/>
                </patternFill>
              </fill>
            </x14:dxf>
          </x14:cfRule>
          <xm:sqref>I35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26AB702-662E-44CE-8C5A-0EA21B3165A5}">
          <x14:formula1>
            <xm:f>'\\172.16.175.124\area de coordinacion\GESTION DE CALIDAD\SISTEMA GESTION DE LA CALIDAD\6.PLANIFICACIÓN\Matriz de riesgos 2021\[5. Matriz de Riesgos SIGCMA 5X5 Reparto.xlsx]LISTA'!#REF!</xm:f>
          </x14:formula1>
          <xm:sqref>K10:K54</xm:sqref>
        </x14:dataValidation>
        <x14:dataValidation type="list" allowBlank="1" showInputMessage="1" showErrorMessage="1" xr:uid="{642CEBA7-24B8-420F-862F-4C13FAB523D5}">
          <x14:formula1>
            <xm:f>'\\172.16.175.124\area de coordinacion\GESTION DE CALIDAD\SISTEMA GESTION DE LA CALIDAD\6.PLANIFICACIÓN\Matriz de riesgos 2021\[5. Matriz de Riesgos SIGCMA 5X5 Reparto.xlsx]LISTA'!#REF!</xm:f>
          </x14:formula1>
          <xm:sqref>C10:C54 G10 G15 G20 G40 G45 G50 G35 G25 G30 AN10 AN45 AN15 AN35 AN40 AN20 AN25 AN30 AN50 AH10 AH45 AH15 AH35 AH40 AH20 AH25 AH30 AH50 R10:S54 U10:W54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PLANEACIÓN ESTRATÉGICA</vt:lpstr>
      <vt:lpstr>COMUNICACIONES Y NOTIFICACIONES</vt:lpstr>
      <vt:lpstr>GESTIÓN DOCUMENTAL</vt:lpstr>
      <vt:lpstr>DEPÓSITOS JUDICIALES Y CONCILIA</vt:lpstr>
      <vt:lpstr>DESARROLLO Y SOPORTE TECNOLÓGIC</vt:lpstr>
      <vt:lpstr>REPARTO</vt:lpstr>
      <vt:lpstr>VISITA SOCIAL</vt:lpstr>
      <vt:lpstr>ARCHIVO</vt:lpstr>
      <vt:lpstr>GESTIÓN DE INSUMOS</vt:lpstr>
      <vt:lpstr>SEGUIMIENTO, CONTROL Y MEJORA</vt:lpstr>
      <vt:lpstr>RECURSO HUMANO</vt:lpstr>
      <vt:lpstr>Hoja1</vt:lpstr>
      <vt:lpstr>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Luisa Maria Guarin Orozco</cp:lastModifiedBy>
  <dcterms:created xsi:type="dcterms:W3CDTF">2021-04-16T16:11:31Z</dcterms:created>
  <dcterms:modified xsi:type="dcterms:W3CDTF">2021-08-06T19:43:37Z</dcterms:modified>
</cp:coreProperties>
</file>