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mahechg\Desktop\"/>
    </mc:Choice>
  </mc:AlternateContent>
  <bookViews>
    <workbookView xWindow="0" yWindow="0" windowWidth="24000" windowHeight="9735"/>
  </bookViews>
  <sheets>
    <sheet name="Formato Plan acción 2016" sheetId="2" r:id="rId1"/>
    <sheet name="ANEXO 4" sheetId="3" r:id="rId2"/>
    <sheet name="ANEXO 3" sheetId="4" r:id="rId3"/>
  </sheets>
  <definedNames>
    <definedName name="_xlnm._FilterDatabase" localSheetId="2" hidden="1">'ANEXO 3'!#REF!</definedName>
    <definedName name="_xlnm._FilterDatabase" localSheetId="1" hidden="1">'ANEXO 4'!#REF!</definedName>
    <definedName name="_xlnm._FilterDatabase" localSheetId="0" hidden="1">'Formato Plan acción 2016'!$A$5:$AH$217</definedName>
    <definedName name="_xlnm.Print_Area" localSheetId="2">'ANEXO 3'!$A$1:$I$9</definedName>
    <definedName name="_xlnm.Print_Area" localSheetId="1">'ANEXO 4'!$A$1:$O$7</definedName>
    <definedName name="_xlnm.Print_Titles" localSheetId="2">'ANEXO 3'!$9:$9</definedName>
    <definedName name="_xlnm.Print_Titles" localSheetId="1">'ANEXO 4'!$1:$7</definedName>
  </definedNames>
  <calcPr calcId="152511"/>
</workbook>
</file>

<file path=xl/calcChain.xml><?xml version="1.0" encoding="utf-8"?>
<calcChain xmlns="http://schemas.openxmlformats.org/spreadsheetml/2006/main">
  <c r="S160" i="2" l="1"/>
  <c r="S161" i="2" s="1"/>
  <c r="S162" i="2" s="1"/>
  <c r="S163" i="2" l="1"/>
  <c r="S164" i="2" s="1"/>
  <c r="N218" i="2"/>
  <c r="O218" i="2"/>
  <c r="AC158" i="2"/>
  <c r="AB158" i="2"/>
  <c r="AF158" i="2" s="1"/>
  <c r="AC159" i="2"/>
  <c r="AB159" i="2"/>
  <c r="AE159" i="2" s="1"/>
  <c r="S165" i="2" l="1"/>
  <c r="S166" i="2" s="1"/>
  <c r="AE158" i="2"/>
  <c r="AD158" i="2"/>
  <c r="AD159" i="2"/>
  <c r="AF159" i="2"/>
  <c r="K215" i="2"/>
  <c r="AB172" i="2" l="1"/>
  <c r="AF172" i="2" s="1"/>
  <c r="N170" i="2"/>
  <c r="L169" i="2"/>
  <c r="AC168" i="2"/>
  <c r="AB168" i="2"/>
  <c r="AF168" i="2" s="1"/>
  <c r="AC167" i="2"/>
  <c r="AB167" i="2"/>
  <c r="AE167" i="2" s="1"/>
  <c r="L167" i="2"/>
  <c r="AD172" i="2" l="1"/>
  <c r="AE172" i="2"/>
  <c r="AD167" i="2"/>
  <c r="AF167" i="2"/>
  <c r="AE168" i="2"/>
  <c r="AD168" i="2"/>
  <c r="AC54" i="2" l="1"/>
  <c r="AB54" i="2"/>
  <c r="AF54" i="2" s="1"/>
  <c r="AC99" i="2"/>
  <c r="AB99" i="2"/>
  <c r="AF99" i="2" s="1"/>
  <c r="AC131" i="2"/>
  <c r="AB131" i="2"/>
  <c r="AF131" i="2" s="1"/>
  <c r="AC145" i="2"/>
  <c r="AB145" i="2"/>
  <c r="AF145" i="2" s="1"/>
  <c r="AC144" i="2"/>
  <c r="AB144" i="2"/>
  <c r="AF144" i="2" s="1"/>
  <c r="AC101" i="2"/>
  <c r="AB101" i="2"/>
  <c r="AF101" i="2" s="1"/>
  <c r="AC104" i="2"/>
  <c r="AB104" i="2"/>
  <c r="AF104" i="2" s="1"/>
  <c r="AC103" i="2"/>
  <c r="AB103" i="2"/>
  <c r="AF103" i="2" s="1"/>
  <c r="AC90" i="2"/>
  <c r="AB90" i="2"/>
  <c r="AF90" i="2" s="1"/>
  <c r="AC89" i="2"/>
  <c r="AB89" i="2"/>
  <c r="AF89" i="2" s="1"/>
  <c r="AC87" i="2"/>
  <c r="AB87" i="2"/>
  <c r="AF87" i="2" s="1"/>
  <c r="AC86" i="2"/>
  <c r="AB86" i="2"/>
  <c r="AF86" i="2" s="1"/>
  <c r="AE54" i="2" l="1"/>
  <c r="AD54" i="2"/>
  <c r="AE99" i="2"/>
  <c r="AD99" i="2"/>
  <c r="AE131" i="2"/>
  <c r="AD131" i="2"/>
  <c r="AE87" i="2"/>
  <c r="AE104" i="2"/>
  <c r="AE145" i="2"/>
  <c r="AD145" i="2"/>
  <c r="AE144" i="2"/>
  <c r="AD144" i="2"/>
  <c r="AE101" i="2"/>
  <c r="AD101" i="2"/>
  <c r="AD104" i="2"/>
  <c r="AE103" i="2"/>
  <c r="AD103" i="2"/>
  <c r="AE90" i="2"/>
  <c r="AD90" i="2"/>
  <c r="AE89" i="2"/>
  <c r="AD89" i="2"/>
  <c r="AD87" i="2"/>
  <c r="AE86" i="2"/>
  <c r="AD86" i="2"/>
  <c r="AC85" i="2"/>
  <c r="AB85" i="2"/>
  <c r="AE85" i="2" s="1"/>
  <c r="AC63" i="2"/>
  <c r="AB63" i="2"/>
  <c r="AF63" i="2" s="1"/>
  <c r="AC60" i="2"/>
  <c r="AB60" i="2"/>
  <c r="AF60" i="2" s="1"/>
  <c r="AC59" i="2"/>
  <c r="AB59" i="2"/>
  <c r="AF59" i="2" s="1"/>
  <c r="AD85" i="2" l="1"/>
  <c r="AF85" i="2"/>
  <c r="AE63" i="2"/>
  <c r="AD63" i="2"/>
  <c r="AE60" i="2"/>
  <c r="AD60" i="2"/>
  <c r="AE59" i="2"/>
  <c r="AD59" i="2"/>
  <c r="AB55" i="2"/>
  <c r="AE55" i="2" s="1"/>
  <c r="AC55" i="2"/>
  <c r="AD55" i="2" l="1"/>
  <c r="AF55" i="2"/>
  <c r="AC195" i="2"/>
  <c r="AB195" i="2"/>
  <c r="AE195" i="2" s="1"/>
  <c r="AD195" i="2" l="1"/>
  <c r="AF195" i="2"/>
  <c r="AC199" i="2"/>
  <c r="AB199" i="2"/>
  <c r="AF199" i="2" s="1"/>
  <c r="S196" i="2"/>
  <c r="AD199" i="2" l="1"/>
  <c r="AE199" i="2"/>
  <c r="AC24" i="2" l="1"/>
  <c r="AB24" i="2"/>
  <c r="AF24" i="2" s="1"/>
  <c r="AE24" i="2" l="1"/>
  <c r="AD24" i="2"/>
  <c r="L187" i="2" l="1"/>
  <c r="AF201" i="2"/>
  <c r="AF205" i="2"/>
  <c r="AF204" i="2"/>
  <c r="AF203" i="2"/>
  <c r="AF202" i="2"/>
  <c r="AC202" i="2"/>
  <c r="AB202" i="2"/>
  <c r="AD202" i="2" s="1"/>
  <c r="AE202" i="2" s="1"/>
  <c r="AC184" i="2" l="1"/>
  <c r="AB184" i="2"/>
  <c r="AF184" i="2" s="1"/>
  <c r="AD184" i="2" l="1"/>
  <c r="AE184" i="2"/>
  <c r="AC11" i="2" l="1"/>
  <c r="AF22" i="2" l="1"/>
  <c r="AE22" i="2"/>
  <c r="AF21" i="2"/>
  <c r="AE21" i="2"/>
  <c r="AC13" i="2"/>
  <c r="AC12" i="2"/>
  <c r="AB13" i="2"/>
  <c r="AD13" i="2" s="1"/>
  <c r="O215" i="2"/>
  <c r="AB15" i="2"/>
  <c r="N9" i="2"/>
  <c r="AC9" i="2" s="1"/>
  <c r="AC8" i="2"/>
  <c r="AB8" i="2"/>
  <c r="AD8" i="2" s="1"/>
  <c r="AB9" i="2"/>
  <c r="N10" i="2"/>
  <c r="I215" i="2"/>
  <c r="AC15" i="2"/>
  <c r="AE13" i="2" l="1"/>
  <c r="AF13" i="2"/>
  <c r="O217" i="2"/>
  <c r="N20" i="2"/>
  <c r="N19" i="2"/>
  <c r="N215" i="2" l="1"/>
  <c r="K214" i="2"/>
  <c r="L39" i="2" l="1"/>
  <c r="L38" i="2"/>
  <c r="L36" i="2"/>
  <c r="L35" i="2"/>
  <c r="L32" i="2"/>
  <c r="N29" i="2"/>
  <c r="L29" i="2"/>
  <c r="L26" i="2"/>
  <c r="L25" i="2"/>
  <c r="L31" i="2"/>
  <c r="L155" i="2"/>
  <c r="L148" i="2"/>
  <c r="L41" i="2"/>
  <c r="N172" i="2"/>
  <c r="AC172" i="2" s="1"/>
  <c r="L172" i="2"/>
  <c r="L208" i="2"/>
  <c r="N39" i="2"/>
  <c r="N38" i="2"/>
  <c r="N32" i="2"/>
  <c r="N26" i="2"/>
  <c r="N25" i="2"/>
  <c r="N31" i="2"/>
  <c r="L6" i="2" l="1"/>
  <c r="L215" i="2" s="1"/>
  <c r="O214" i="2"/>
  <c r="N214" i="2"/>
  <c r="L214" i="2" l="1"/>
  <c r="N172" i="4"/>
  <c r="A13" i="4"/>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N236" i="3" l="1"/>
  <c r="N235" i="3"/>
  <c r="N234" i="3"/>
  <c r="N233" i="3"/>
  <c r="N232" i="3"/>
  <c r="N231" i="3"/>
  <c r="N230" i="3"/>
  <c r="N229" i="3"/>
  <c r="N228" i="3"/>
  <c r="N227" i="3"/>
  <c r="N226" i="3"/>
  <c r="N225" i="3"/>
  <c r="N224" i="3"/>
  <c r="N223" i="3"/>
  <c r="N222" i="3"/>
  <c r="N221" i="3"/>
  <c r="K221" i="3"/>
  <c r="K220" i="3"/>
  <c r="N220" i="3" s="1"/>
  <c r="N219" i="3"/>
  <c r="N218" i="3"/>
  <c r="N217" i="3"/>
  <c r="N216" i="3"/>
  <c r="J216" i="3"/>
  <c r="N215" i="3"/>
  <c r="N214" i="3"/>
  <c r="N213" i="3"/>
  <c r="N212" i="3"/>
  <c r="N211" i="3"/>
  <c r="N210" i="3"/>
  <c r="N209" i="3"/>
  <c r="N208" i="3"/>
  <c r="K207" i="3"/>
  <c r="N207" i="3" s="1"/>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M83" i="3"/>
  <c r="L83" i="3"/>
  <c r="N82" i="3"/>
  <c r="N81" i="3"/>
  <c r="N80" i="3"/>
  <c r="N79" i="3"/>
  <c r="N78" i="3"/>
  <c r="N77" i="3"/>
  <c r="N76" i="3"/>
  <c r="N75" i="3"/>
  <c r="N74" i="3"/>
  <c r="N73" i="3"/>
  <c r="N72" i="3"/>
  <c r="N71" i="3"/>
  <c r="J71" i="3"/>
  <c r="N70" i="3"/>
  <c r="N69" i="3"/>
  <c r="N68" i="3"/>
  <c r="N67" i="3"/>
  <c r="N66" i="3"/>
  <c r="N65" i="3"/>
  <c r="N64" i="3"/>
  <c r="N63" i="3"/>
  <c r="N62" i="3"/>
  <c r="N61" i="3"/>
  <c r="J60" i="3"/>
  <c r="N60" i="3" s="1"/>
  <c r="N59" i="3"/>
  <c r="N58" i="3"/>
  <c r="M57" i="3"/>
  <c r="M237" i="3" s="1"/>
  <c r="M238" i="3" s="1"/>
  <c r="L57" i="3"/>
  <c r="L237" i="3" s="1"/>
  <c r="L238" i="3" s="1"/>
  <c r="N56" i="3"/>
  <c r="N55" i="3"/>
  <c r="N54" i="3"/>
  <c r="N53" i="3"/>
  <c r="N52" i="3"/>
  <c r="J51" i="3"/>
  <c r="N51" i="3" s="1"/>
  <c r="N50" i="3"/>
  <c r="N49" i="3"/>
  <c r="N48" i="3"/>
  <c r="N47" i="3"/>
  <c r="N46" i="3"/>
  <c r="N45" i="3"/>
  <c r="N44" i="3"/>
  <c r="N43" i="3"/>
  <c r="N42" i="3"/>
  <c r="N41" i="3"/>
  <c r="N40" i="3"/>
  <c r="N39" i="3"/>
  <c r="N38" i="3"/>
  <c r="N37" i="3"/>
  <c r="N36" i="3"/>
  <c r="N35" i="3"/>
  <c r="N34" i="3"/>
  <c r="N33" i="3"/>
  <c r="N32" i="3"/>
  <c r="N31" i="3"/>
  <c r="N30" i="3"/>
  <c r="N29" i="3"/>
  <c r="J29" i="3"/>
  <c r="N28" i="3"/>
  <c r="N27" i="3"/>
  <c r="N26" i="3"/>
  <c r="J25" i="3"/>
  <c r="N25" i="3" s="1"/>
  <c r="N24" i="3"/>
  <c r="N23" i="3"/>
  <c r="N22" i="3"/>
  <c r="N21" i="3"/>
  <c r="N20" i="3"/>
  <c r="N19" i="3"/>
  <c r="N18" i="3"/>
  <c r="J18" i="3"/>
  <c r="J17" i="3"/>
  <c r="J237" i="3" s="1"/>
  <c r="J238" i="3" s="1"/>
  <c r="N16" i="3"/>
  <c r="N15" i="3"/>
  <c r="N14" i="3"/>
  <c r="N13" i="3"/>
  <c r="N12" i="3"/>
  <c r="N11" i="3"/>
  <c r="A11" i="3"/>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N10" i="3"/>
  <c r="N17" i="3" l="1"/>
  <c r="K237" i="3"/>
  <c r="K238" i="3" s="1"/>
  <c r="N57" i="3"/>
  <c r="N237" i="3" s="1"/>
  <c r="N238" i="3" s="1"/>
  <c r="AE7" i="2" l="1"/>
  <c r="AF8" i="2"/>
  <c r="AD9" i="2"/>
  <c r="AB10" i="2"/>
  <c r="AF10" i="2" s="1"/>
  <c r="AC10" i="2"/>
  <c r="AB11" i="2"/>
  <c r="AD11" i="2" s="1"/>
  <c r="AB12" i="2"/>
  <c r="AF12" i="2" s="1"/>
  <c r="AB19" i="2"/>
  <c r="AC19" i="2"/>
  <c r="AB20" i="2"/>
  <c r="AE20" i="2" s="1"/>
  <c r="AC20" i="2"/>
  <c r="AB173" i="2"/>
  <c r="AD173" i="2" s="1"/>
  <c r="AC173" i="2"/>
  <c r="AB174" i="2"/>
  <c r="AE174" i="2" s="1"/>
  <c r="AC174" i="2"/>
  <c r="AB175" i="2"/>
  <c r="AD175" i="2" s="1"/>
  <c r="AC175" i="2"/>
  <c r="AB23" i="2"/>
  <c r="AE23" i="2" s="1"/>
  <c r="AC23" i="2"/>
  <c r="AB25" i="2"/>
  <c r="AE25" i="2" s="1"/>
  <c r="AC25" i="2"/>
  <c r="AB26" i="2"/>
  <c r="AF26" i="2" s="1"/>
  <c r="AC26" i="2"/>
  <c r="AB27" i="2"/>
  <c r="AD27" i="2" s="1"/>
  <c r="AC27" i="2"/>
  <c r="AB28" i="2"/>
  <c r="AF28" i="2" s="1"/>
  <c r="AC28" i="2"/>
  <c r="AB29" i="2"/>
  <c r="AF29" i="2" s="1"/>
  <c r="AC29" i="2"/>
  <c r="AB30" i="2"/>
  <c r="AD30" i="2" s="1"/>
  <c r="AC30" i="2"/>
  <c r="AB31" i="2"/>
  <c r="AE31" i="2" s="1"/>
  <c r="AC31" i="2"/>
  <c r="AB32" i="2"/>
  <c r="AF32" i="2" s="1"/>
  <c r="AC32" i="2"/>
  <c r="AB33" i="2"/>
  <c r="AF33" i="2" s="1"/>
  <c r="AC33" i="2"/>
  <c r="AB34" i="2"/>
  <c r="AE34" i="2" s="1"/>
  <c r="AC34" i="2"/>
  <c r="AB35" i="2"/>
  <c r="AD35" i="2" s="1"/>
  <c r="AC35" i="2"/>
  <c r="AB36" i="2"/>
  <c r="AE36" i="2" s="1"/>
  <c r="AC36" i="2"/>
  <c r="AB37" i="2"/>
  <c r="AF37" i="2" s="1"/>
  <c r="AC37" i="2"/>
  <c r="AB38" i="2"/>
  <c r="AF38" i="2" s="1"/>
  <c r="AC38" i="2"/>
  <c r="AB39" i="2"/>
  <c r="AD39" i="2" s="1"/>
  <c r="AC39" i="2"/>
  <c r="AB40" i="2"/>
  <c r="AF40" i="2" s="1"/>
  <c r="AC40" i="2"/>
  <c r="AB176" i="2"/>
  <c r="AE176" i="2" s="1"/>
  <c r="AC176" i="2"/>
  <c r="AB148" i="2"/>
  <c r="AD148" i="2" s="1"/>
  <c r="AC148" i="2"/>
  <c r="AB149" i="2"/>
  <c r="AE149" i="2" s="1"/>
  <c r="AC149" i="2"/>
  <c r="AB41" i="2"/>
  <c r="AF41" i="2" s="1"/>
  <c r="AC41" i="2"/>
  <c r="AB42" i="2"/>
  <c r="AF42" i="2" s="1"/>
  <c r="AC42" i="2"/>
  <c r="AB43" i="2"/>
  <c r="AD43" i="2" s="1"/>
  <c r="AC43" i="2"/>
  <c r="AB44" i="2"/>
  <c r="AF44" i="2" s="1"/>
  <c r="AC44" i="2"/>
  <c r="AB45" i="2"/>
  <c r="AF45" i="2" s="1"/>
  <c r="AC45" i="2"/>
  <c r="AB46" i="2"/>
  <c r="AE46" i="2" s="1"/>
  <c r="AC46" i="2"/>
  <c r="AB47" i="2"/>
  <c r="AD47" i="2" s="1"/>
  <c r="AC47" i="2"/>
  <c r="AB48" i="2"/>
  <c r="AE48" i="2" s="1"/>
  <c r="AC48" i="2"/>
  <c r="AB49" i="2"/>
  <c r="AF49" i="2" s="1"/>
  <c r="AC49" i="2"/>
  <c r="AB50" i="2"/>
  <c r="AF50" i="2" s="1"/>
  <c r="AC50" i="2"/>
  <c r="AB51" i="2"/>
  <c r="AD51" i="2" s="1"/>
  <c r="AC51" i="2"/>
  <c r="AB52" i="2"/>
  <c r="AF52" i="2" s="1"/>
  <c r="AC52" i="2"/>
  <c r="AB53" i="2"/>
  <c r="AF53" i="2" s="1"/>
  <c r="AC53" i="2"/>
  <c r="AB56" i="2"/>
  <c r="AE56" i="2" s="1"/>
  <c r="AC56" i="2"/>
  <c r="AB57" i="2"/>
  <c r="AD57" i="2" s="1"/>
  <c r="AC57" i="2"/>
  <c r="AB58" i="2"/>
  <c r="AE58" i="2" s="1"/>
  <c r="AC58" i="2"/>
  <c r="AB61" i="2"/>
  <c r="AF61" i="2" s="1"/>
  <c r="AC61" i="2"/>
  <c r="AB62" i="2"/>
  <c r="AF62" i="2" s="1"/>
  <c r="AC62" i="2"/>
  <c r="AB64" i="2"/>
  <c r="AD64" i="2" s="1"/>
  <c r="AC64" i="2"/>
  <c r="AB65" i="2"/>
  <c r="AF65" i="2" s="1"/>
  <c r="AC65" i="2"/>
  <c r="AB66" i="2"/>
  <c r="AF66" i="2" s="1"/>
  <c r="AC66" i="2"/>
  <c r="AB67" i="2"/>
  <c r="AE67" i="2" s="1"/>
  <c r="AC67" i="2"/>
  <c r="AB68" i="2"/>
  <c r="AD68" i="2" s="1"/>
  <c r="AC68" i="2"/>
  <c r="AB69" i="2"/>
  <c r="AE69" i="2" s="1"/>
  <c r="AC69" i="2"/>
  <c r="AB70" i="2"/>
  <c r="AF70" i="2" s="1"/>
  <c r="AC70" i="2"/>
  <c r="AB71" i="2"/>
  <c r="AF71" i="2" s="1"/>
  <c r="AC71" i="2"/>
  <c r="AB72" i="2"/>
  <c r="AD72" i="2" s="1"/>
  <c r="AC72" i="2"/>
  <c r="AB73" i="2"/>
  <c r="AF73" i="2" s="1"/>
  <c r="AC73" i="2"/>
  <c r="AB74" i="2"/>
  <c r="AF74" i="2" s="1"/>
  <c r="AC74" i="2"/>
  <c r="AB75" i="2"/>
  <c r="AE75" i="2" s="1"/>
  <c r="AC75" i="2"/>
  <c r="AB76" i="2"/>
  <c r="AD76" i="2" s="1"/>
  <c r="AC76" i="2"/>
  <c r="AB77" i="2"/>
  <c r="AE77" i="2" s="1"/>
  <c r="AC77" i="2"/>
  <c r="AB78" i="2"/>
  <c r="AF78" i="2" s="1"/>
  <c r="AC78" i="2"/>
  <c r="AB79" i="2"/>
  <c r="AF79" i="2" s="1"/>
  <c r="AC79" i="2"/>
  <c r="AB80" i="2"/>
  <c r="AD80" i="2" s="1"/>
  <c r="AC80" i="2"/>
  <c r="AB81" i="2"/>
  <c r="AF81" i="2" s="1"/>
  <c r="AC81" i="2"/>
  <c r="AB82" i="2"/>
  <c r="AF82" i="2" s="1"/>
  <c r="AC82" i="2"/>
  <c r="AB83" i="2"/>
  <c r="AE83" i="2" s="1"/>
  <c r="AC83" i="2"/>
  <c r="AB84" i="2"/>
  <c r="AD84" i="2" s="1"/>
  <c r="AC84" i="2"/>
  <c r="AB88" i="2"/>
  <c r="AF88" i="2" s="1"/>
  <c r="AC88" i="2"/>
  <c r="AB91" i="2"/>
  <c r="AF91" i="2" s="1"/>
  <c r="AC91" i="2"/>
  <c r="AB92" i="2"/>
  <c r="AF92" i="2" s="1"/>
  <c r="AC92" i="2"/>
  <c r="AB93" i="2"/>
  <c r="AE93" i="2" s="1"/>
  <c r="AC93" i="2"/>
  <c r="AB94" i="2"/>
  <c r="AD94" i="2" s="1"/>
  <c r="AC94" i="2"/>
  <c r="AB95" i="2"/>
  <c r="AE95" i="2" s="1"/>
  <c r="AC95" i="2"/>
  <c r="AB96" i="2"/>
  <c r="AF96" i="2" s="1"/>
  <c r="AC96" i="2"/>
  <c r="AB97" i="2"/>
  <c r="AF97" i="2" s="1"/>
  <c r="AC97" i="2"/>
  <c r="AB98" i="2"/>
  <c r="AD98" i="2" s="1"/>
  <c r="AC98" i="2"/>
  <c r="AB100" i="2"/>
  <c r="AF100" i="2" s="1"/>
  <c r="AC100" i="2"/>
  <c r="AB102" i="2"/>
  <c r="AD102" i="2" s="1"/>
  <c r="AC102" i="2"/>
  <c r="AB105" i="2"/>
  <c r="AF105" i="2" s="1"/>
  <c r="AC105" i="2"/>
  <c r="AB106" i="2"/>
  <c r="AF106" i="2" s="1"/>
  <c r="AC106" i="2"/>
  <c r="AB107" i="2"/>
  <c r="AD107" i="2" s="1"/>
  <c r="AC107" i="2"/>
  <c r="AB108" i="2"/>
  <c r="AF108" i="2" s="1"/>
  <c r="AC108" i="2"/>
  <c r="AB109" i="2"/>
  <c r="AF109" i="2" s="1"/>
  <c r="AC109" i="2"/>
  <c r="AB110" i="2"/>
  <c r="AE110" i="2" s="1"/>
  <c r="AC110" i="2"/>
  <c r="AB111" i="2"/>
  <c r="AD111" i="2" s="1"/>
  <c r="AC111" i="2"/>
  <c r="AB112" i="2"/>
  <c r="AE112" i="2" s="1"/>
  <c r="AC112" i="2"/>
  <c r="AB113" i="2"/>
  <c r="AF113" i="2" s="1"/>
  <c r="AC113" i="2"/>
  <c r="AB114" i="2"/>
  <c r="AF114" i="2" s="1"/>
  <c r="AC114" i="2"/>
  <c r="AB115" i="2"/>
  <c r="AD115" i="2" s="1"/>
  <c r="AC115" i="2"/>
  <c r="AB116" i="2"/>
  <c r="AF116" i="2" s="1"/>
  <c r="AC116" i="2"/>
  <c r="AB117" i="2"/>
  <c r="AF117" i="2" s="1"/>
  <c r="AC117" i="2"/>
  <c r="AB118" i="2"/>
  <c r="AE118" i="2" s="1"/>
  <c r="AC118" i="2"/>
  <c r="AB119" i="2"/>
  <c r="AD119" i="2" s="1"/>
  <c r="AC119" i="2"/>
  <c r="AB120" i="2"/>
  <c r="AE120" i="2" s="1"/>
  <c r="AC120" i="2"/>
  <c r="AB121" i="2"/>
  <c r="AF121" i="2" s="1"/>
  <c r="AC121" i="2"/>
  <c r="AB122" i="2"/>
  <c r="AF122" i="2" s="1"/>
  <c r="AC122" i="2"/>
  <c r="AB123" i="2"/>
  <c r="AD123" i="2" s="1"/>
  <c r="AC123" i="2"/>
  <c r="AB124" i="2"/>
  <c r="AF124" i="2" s="1"/>
  <c r="AC124" i="2"/>
  <c r="AB125" i="2"/>
  <c r="AF125" i="2" s="1"/>
  <c r="AC125" i="2"/>
  <c r="AB126" i="2"/>
  <c r="AE126" i="2" s="1"/>
  <c r="AC126" i="2"/>
  <c r="AB127" i="2"/>
  <c r="AD127" i="2" s="1"/>
  <c r="AC127" i="2"/>
  <c r="AB128" i="2"/>
  <c r="AE128" i="2" s="1"/>
  <c r="AC128" i="2"/>
  <c r="AB129" i="2"/>
  <c r="AF129" i="2" s="1"/>
  <c r="AC129" i="2"/>
  <c r="AB130" i="2"/>
  <c r="AF130" i="2" s="1"/>
  <c r="AC130" i="2"/>
  <c r="AB132" i="2"/>
  <c r="AF132" i="2" s="1"/>
  <c r="AC132" i="2"/>
  <c r="AB133" i="2"/>
  <c r="AF133" i="2" s="1"/>
  <c r="AC133" i="2"/>
  <c r="AB134" i="2"/>
  <c r="AE134" i="2" s="1"/>
  <c r="AC134" i="2"/>
  <c r="AB135" i="2"/>
  <c r="AD135" i="2" s="1"/>
  <c r="AC135" i="2"/>
  <c r="AB136" i="2"/>
  <c r="AE136" i="2" s="1"/>
  <c r="AC136" i="2"/>
  <c r="AB137" i="2"/>
  <c r="AF137" i="2" s="1"/>
  <c r="AC137" i="2"/>
  <c r="AB138" i="2"/>
  <c r="AF138" i="2" s="1"/>
  <c r="AC138" i="2"/>
  <c r="AB139" i="2"/>
  <c r="AD139" i="2" s="1"/>
  <c r="AC139" i="2"/>
  <c r="AB140" i="2"/>
  <c r="AF140" i="2" s="1"/>
  <c r="AC140" i="2"/>
  <c r="AB141" i="2"/>
  <c r="AF141" i="2" s="1"/>
  <c r="AC141" i="2"/>
  <c r="AB142" i="2"/>
  <c r="AE142" i="2" s="1"/>
  <c r="AC142" i="2"/>
  <c r="AB143" i="2"/>
  <c r="AD143" i="2" s="1"/>
  <c r="AC143" i="2"/>
  <c r="AB146" i="2"/>
  <c r="AE146" i="2" s="1"/>
  <c r="AC146" i="2"/>
  <c r="AB147" i="2"/>
  <c r="AF147" i="2" s="1"/>
  <c r="AC147" i="2"/>
  <c r="AB150" i="2"/>
  <c r="AF150" i="2" s="1"/>
  <c r="AC150" i="2"/>
  <c r="AB151" i="2"/>
  <c r="AD151" i="2" s="1"/>
  <c r="AC151" i="2"/>
  <c r="AB152" i="2"/>
  <c r="AF152" i="2" s="1"/>
  <c r="AC152" i="2"/>
  <c r="AB153" i="2"/>
  <c r="AF153" i="2" s="1"/>
  <c r="AC153" i="2"/>
  <c r="AB154" i="2"/>
  <c r="AE154" i="2" s="1"/>
  <c r="AC154" i="2"/>
  <c r="AB155" i="2"/>
  <c r="AD155" i="2" s="1"/>
  <c r="AC155" i="2"/>
  <c r="AB156" i="2"/>
  <c r="AE156" i="2" s="1"/>
  <c r="AC156" i="2"/>
  <c r="AB157" i="2"/>
  <c r="AF157" i="2" s="1"/>
  <c r="AC157" i="2"/>
  <c r="AB160" i="2"/>
  <c r="AF160" i="2" s="1"/>
  <c r="AC160" i="2"/>
  <c r="AB161" i="2"/>
  <c r="AD161" i="2" s="1"/>
  <c r="AC161" i="2"/>
  <c r="AB162" i="2"/>
  <c r="AF162" i="2" s="1"/>
  <c r="AC162" i="2"/>
  <c r="AB163" i="2"/>
  <c r="AF163" i="2" s="1"/>
  <c r="AC163" i="2"/>
  <c r="AB164" i="2"/>
  <c r="AE164" i="2" s="1"/>
  <c r="AC164" i="2"/>
  <c r="AB165" i="2"/>
  <c r="AD165" i="2" s="1"/>
  <c r="AC165" i="2"/>
  <c r="AB166" i="2"/>
  <c r="AE166" i="2" s="1"/>
  <c r="AC166" i="2"/>
  <c r="AB170" i="2"/>
  <c r="AF170" i="2" s="1"/>
  <c r="AC170" i="2"/>
  <c r="AB171" i="2"/>
  <c r="AD171" i="2" s="1"/>
  <c r="AC171" i="2"/>
  <c r="AB194" i="2"/>
  <c r="AE194" i="2" s="1"/>
  <c r="AC194" i="2"/>
  <c r="AB177" i="2"/>
  <c r="AD177" i="2" s="1"/>
  <c r="AC177" i="2"/>
  <c r="AB169" i="2"/>
  <c r="AF169" i="2" s="1"/>
  <c r="AC169" i="2"/>
  <c r="AB178" i="2"/>
  <c r="AD178" i="2" s="1"/>
  <c r="AC178" i="2"/>
  <c r="AB179" i="2"/>
  <c r="AF179" i="2" s="1"/>
  <c r="AC179" i="2"/>
  <c r="AB180" i="2"/>
  <c r="AE180" i="2" s="1"/>
  <c r="AC180" i="2"/>
  <c r="AB181" i="2"/>
  <c r="AF181" i="2" s="1"/>
  <c r="AC181" i="2"/>
  <c r="AB182" i="2"/>
  <c r="AF182" i="2" s="1"/>
  <c r="AC182" i="2"/>
  <c r="AB183" i="2"/>
  <c r="AE183" i="2" s="1"/>
  <c r="AC183" i="2"/>
  <c r="AB185" i="2"/>
  <c r="AE185" i="2" s="1"/>
  <c r="AC185" i="2"/>
  <c r="AB186" i="2"/>
  <c r="AD186" i="2" s="1"/>
  <c r="AC186" i="2"/>
  <c r="AB208" i="2"/>
  <c r="AD208" i="2" s="1"/>
  <c r="AC208" i="2"/>
  <c r="AB196" i="2"/>
  <c r="AE196" i="2" s="1"/>
  <c r="AC196" i="2"/>
  <c r="AB197" i="2"/>
  <c r="AE197" i="2" s="1"/>
  <c r="AC197" i="2"/>
  <c r="AB191" i="2"/>
  <c r="AE191" i="2" s="1"/>
  <c r="AC191" i="2"/>
  <c r="AB198" i="2"/>
  <c r="AE198" i="2" s="1"/>
  <c r="AC198" i="2"/>
  <c r="AB200" i="2"/>
  <c r="AF200" i="2" s="1"/>
  <c r="AC200" i="2"/>
  <c r="AB187" i="2"/>
  <c r="AE187" i="2" s="1"/>
  <c r="AC187" i="2"/>
  <c r="AB188" i="2"/>
  <c r="AE188" i="2" s="1"/>
  <c r="AC188" i="2"/>
  <c r="AB189" i="2"/>
  <c r="AD189" i="2" s="1"/>
  <c r="AC189" i="2"/>
  <c r="AB190" i="2"/>
  <c r="AD190" i="2" s="1"/>
  <c r="AC190" i="2"/>
  <c r="AB192" i="2"/>
  <c r="AE192" i="2" s="1"/>
  <c r="AC192" i="2"/>
  <c r="AB193" i="2"/>
  <c r="AD193" i="2" s="1"/>
  <c r="AC193" i="2"/>
  <c r="AB201" i="2"/>
  <c r="AD201" i="2" s="1"/>
  <c r="AE201" i="2" s="1"/>
  <c r="AC201" i="2"/>
  <c r="AB203" i="2"/>
  <c r="AC203" i="2"/>
  <c r="AB204" i="2"/>
  <c r="AD204" i="2" s="1"/>
  <c r="AE204" i="2" s="1"/>
  <c r="AC204" i="2"/>
  <c r="AB205" i="2"/>
  <c r="AD205" i="2" s="1"/>
  <c r="AE205" i="2" s="1"/>
  <c r="AC205" i="2"/>
  <c r="AB206" i="2"/>
  <c r="AF206" i="2" s="1"/>
  <c r="AC206" i="2"/>
  <c r="AB207" i="2"/>
  <c r="AE207" i="2" s="1"/>
  <c r="AC207" i="2"/>
  <c r="AB209" i="2"/>
  <c r="AE209" i="2" s="1"/>
  <c r="AC209" i="2"/>
  <c r="AB210" i="2"/>
  <c r="AE210" i="2" s="1"/>
  <c r="AC210" i="2"/>
  <c r="AB211" i="2"/>
  <c r="AE211" i="2" s="1"/>
  <c r="AC211" i="2"/>
  <c r="AB212" i="2"/>
  <c r="AD212" i="2" s="1"/>
  <c r="AC212" i="2"/>
  <c r="AB213" i="2"/>
  <c r="AD213" i="2" s="1"/>
  <c r="AC213" i="2"/>
  <c r="AE38" i="2"/>
  <c r="AE10" i="2" l="1"/>
  <c r="AD95" i="2"/>
  <c r="AE79" i="2"/>
  <c r="AD25" i="2"/>
  <c r="AF56" i="2"/>
  <c r="AF20" i="2"/>
  <c r="AD48" i="2"/>
  <c r="AF75" i="2"/>
  <c r="AF134" i="2"/>
  <c r="AE116" i="2"/>
  <c r="AF93" i="2"/>
  <c r="AD69" i="2"/>
  <c r="AD42" i="2"/>
  <c r="AF7" i="2"/>
  <c r="AD112" i="2"/>
  <c r="AE81" i="2"/>
  <c r="AE65" i="2"/>
  <c r="AD149" i="2"/>
  <c r="AD170" i="2"/>
  <c r="AD181" i="2"/>
  <c r="AE152" i="2"/>
  <c r="AE140" i="2"/>
  <c r="AF110" i="2"/>
  <c r="AD71" i="2"/>
  <c r="AE52" i="2"/>
  <c r="AD206" i="2"/>
  <c r="AF183" i="2"/>
  <c r="AD166" i="2"/>
  <c r="AD128" i="2"/>
  <c r="AD106" i="2"/>
  <c r="AE178" i="2"/>
  <c r="AE150" i="2"/>
  <c r="AE124" i="2"/>
  <c r="AE200" i="2"/>
  <c r="AF178" i="2"/>
  <c r="AD160" i="2"/>
  <c r="AD136" i="2"/>
  <c r="AE122" i="2"/>
  <c r="AF211" i="2"/>
  <c r="AF190" i="2"/>
  <c r="AD197" i="2"/>
  <c r="AE182" i="2"/>
  <c r="AF194" i="2"/>
  <c r="AE9" i="2"/>
  <c r="AE102" i="2"/>
  <c r="AD211" i="2"/>
  <c r="AD185" i="2"/>
  <c r="AE181" i="2"/>
  <c r="AE160" i="2"/>
  <c r="AF142" i="2"/>
  <c r="AD130" i="2"/>
  <c r="AF118" i="2"/>
  <c r="AE106" i="2"/>
  <c r="AE73" i="2"/>
  <c r="AE62" i="2"/>
  <c r="AF46" i="2"/>
  <c r="AD38" i="2"/>
  <c r="AE28" i="2"/>
  <c r="AE175" i="2"/>
  <c r="AD10" i="2"/>
  <c r="AE8" i="2"/>
  <c r="AE68" i="2"/>
  <c r="AF72" i="2"/>
  <c r="AE189" i="2"/>
  <c r="AF107" i="2"/>
  <c r="AE92" i="2"/>
  <c r="AF11" i="2"/>
  <c r="AE125" i="2"/>
  <c r="AD209" i="2"/>
  <c r="AF188" i="2"/>
  <c r="AD200" i="2"/>
  <c r="AF197" i="2"/>
  <c r="AF208" i="2"/>
  <c r="AD183" i="2"/>
  <c r="AD182" i="2"/>
  <c r="AE179" i="2"/>
  <c r="AE169" i="2"/>
  <c r="AF164" i="2"/>
  <c r="AD156" i="2"/>
  <c r="AD150" i="2"/>
  <c r="AE138" i="2"/>
  <c r="AE132" i="2"/>
  <c r="AF126" i="2"/>
  <c r="AD122" i="2"/>
  <c r="AE114" i="2"/>
  <c r="AE108" i="2"/>
  <c r="AE97" i="2"/>
  <c r="AD79" i="2"/>
  <c r="AD62" i="2"/>
  <c r="AE50" i="2"/>
  <c r="AE44" i="2"/>
  <c r="AF176" i="2"/>
  <c r="AD36" i="2"/>
  <c r="AE26" i="2"/>
  <c r="AF173" i="2"/>
  <c r="AD20" i="2"/>
  <c r="AE213" i="2"/>
  <c r="AE193" i="2"/>
  <c r="AD188" i="2"/>
  <c r="AE208" i="2"/>
  <c r="AD179" i="2"/>
  <c r="AD169" i="2"/>
  <c r="AE170" i="2"/>
  <c r="AE162" i="2"/>
  <c r="AF154" i="2"/>
  <c r="AD146" i="2"/>
  <c r="AD138" i="2"/>
  <c r="AE130" i="2"/>
  <c r="AD120" i="2"/>
  <c r="AD114" i="2"/>
  <c r="AD97" i="2"/>
  <c r="AE91" i="2"/>
  <c r="AF83" i="2"/>
  <c r="AD77" i="2"/>
  <c r="AE71" i="2"/>
  <c r="AF67" i="2"/>
  <c r="AD58" i="2"/>
  <c r="AD50" i="2"/>
  <c r="AE42" i="2"/>
  <c r="AE40" i="2"/>
  <c r="AF34" i="2"/>
  <c r="AD31" i="2"/>
  <c r="AD26" i="2"/>
  <c r="AE163" i="2"/>
  <c r="AF139" i="2"/>
  <c r="AE135" i="2"/>
  <c r="AE29" i="2"/>
  <c r="AD192" i="2"/>
  <c r="AE177" i="2"/>
  <c r="AE53" i="2"/>
  <c r="AF39" i="2"/>
  <c r="AE35" i="2"/>
  <c r="AF213" i="2"/>
  <c r="AF209" i="2"/>
  <c r="AE206" i="2"/>
  <c r="AF193" i="2"/>
  <c r="AE190" i="2"/>
  <c r="AF185" i="2"/>
  <c r="AE153" i="2"/>
  <c r="AE117" i="2"/>
  <c r="AE82" i="2"/>
  <c r="AE45" i="2"/>
  <c r="AF189" i="2"/>
  <c r="AD187" i="2"/>
  <c r="AD207" i="2"/>
  <c r="AD203" i="2"/>
  <c r="AE203" i="2" s="1"/>
  <c r="AD180" i="2"/>
  <c r="AD163" i="2"/>
  <c r="AF151" i="2"/>
  <c r="AE143" i="2"/>
  <c r="AD125" i="2"/>
  <c r="AF115" i="2"/>
  <c r="AE111" i="2"/>
  <c r="AD92" i="2"/>
  <c r="AF80" i="2"/>
  <c r="AE76" i="2"/>
  <c r="AD53" i="2"/>
  <c r="AF43" i="2"/>
  <c r="AE148" i="2"/>
  <c r="AD29" i="2"/>
  <c r="AE12" i="2"/>
  <c r="AD133" i="2"/>
  <c r="AD100" i="2"/>
  <c r="AD66" i="2"/>
  <c r="AD33" i="2"/>
  <c r="AF212" i="2"/>
  <c r="AD210" i="2"/>
  <c r="AF186" i="2"/>
  <c r="AF171" i="2"/>
  <c r="AE165" i="2"/>
  <c r="AD153" i="2"/>
  <c r="AE141" i="2"/>
  <c r="AE127" i="2"/>
  <c r="AD117" i="2"/>
  <c r="AE109" i="2"/>
  <c r="AF98" i="2"/>
  <c r="AE94" i="2"/>
  <c r="AD82" i="2"/>
  <c r="AE74" i="2"/>
  <c r="AF64" i="2"/>
  <c r="AE57" i="2"/>
  <c r="AD45" i="2"/>
  <c r="AE30" i="2"/>
  <c r="AD12" i="2"/>
  <c r="AE212" i="2"/>
  <c r="AD198" i="2"/>
  <c r="AD191" i="2"/>
  <c r="AD196" i="2"/>
  <c r="AE186" i="2"/>
  <c r="AF161" i="2"/>
  <c r="AE155" i="2"/>
  <c r="AD141" i="2"/>
  <c r="AE133" i="2"/>
  <c r="AF123" i="2"/>
  <c r="AE119" i="2"/>
  <c r="AD109" i="2"/>
  <c r="AE100" i="2"/>
  <c r="AE84" i="2"/>
  <c r="AD74" i="2"/>
  <c r="AE66" i="2"/>
  <c r="AF51" i="2"/>
  <c r="AE47" i="2"/>
  <c r="AE33" i="2"/>
  <c r="AF27" i="2"/>
  <c r="AF6" i="2"/>
  <c r="AE6" i="2"/>
  <c r="AD194" i="2"/>
  <c r="AF166" i="2"/>
  <c r="AD164" i="2"/>
  <c r="AD162" i="2"/>
  <c r="AF156" i="2"/>
  <c r="AD154" i="2"/>
  <c r="AD152" i="2"/>
  <c r="AF146" i="2"/>
  <c r="AD142" i="2"/>
  <c r="AD140" i="2"/>
  <c r="AF136" i="2"/>
  <c r="AD134" i="2"/>
  <c r="AD132" i="2"/>
  <c r="AF128" i="2"/>
  <c r="AD126" i="2"/>
  <c r="AD124" i="2"/>
  <c r="AF120" i="2"/>
  <c r="AD118" i="2"/>
  <c r="AD116" i="2"/>
  <c r="AF112" i="2"/>
  <c r="AD110" i="2"/>
  <c r="AD108" i="2"/>
  <c r="AF95" i="2"/>
  <c r="AD93" i="2"/>
  <c r="AD91" i="2"/>
  <c r="AD83" i="2"/>
  <c r="AD81" i="2"/>
  <c r="AF77" i="2"/>
  <c r="AD75" i="2"/>
  <c r="AD73" i="2"/>
  <c r="AF69" i="2"/>
  <c r="AD67" i="2"/>
  <c r="AD65" i="2"/>
  <c r="AF58" i="2"/>
  <c r="AD56" i="2"/>
  <c r="AD52" i="2"/>
  <c r="AF48" i="2"/>
  <c r="AD46" i="2"/>
  <c r="AD44" i="2"/>
  <c r="AF149" i="2"/>
  <c r="AD176" i="2"/>
  <c r="AD40" i="2"/>
  <c r="AF36" i="2"/>
  <c r="AD34" i="2"/>
  <c r="AF31" i="2"/>
  <c r="AD28" i="2"/>
  <c r="AF25" i="2"/>
  <c r="AF175" i="2"/>
  <c r="AE173" i="2"/>
  <c r="AF23" i="2"/>
  <c r="AD23" i="2"/>
  <c r="AD174" i="2"/>
  <c r="AF174" i="2"/>
  <c r="AF19" i="2"/>
  <c r="AD19" i="2"/>
  <c r="AF210" i="2"/>
  <c r="AF207" i="2"/>
  <c r="AF192" i="2"/>
  <c r="AF187" i="2"/>
  <c r="AF198" i="2"/>
  <c r="AF191" i="2"/>
  <c r="AF196" i="2"/>
  <c r="AF180" i="2"/>
  <c r="AE171" i="2"/>
  <c r="AE161" i="2"/>
  <c r="AE157" i="2"/>
  <c r="AE151" i="2"/>
  <c r="AE147" i="2"/>
  <c r="AE139" i="2"/>
  <c r="AE137" i="2"/>
  <c r="AE129" i="2"/>
  <c r="AE123" i="2"/>
  <c r="AE121" i="2"/>
  <c r="AE115" i="2"/>
  <c r="AE113" i="2"/>
  <c r="AE107" i="2"/>
  <c r="AE105" i="2"/>
  <c r="AE98" i="2"/>
  <c r="AE96" i="2"/>
  <c r="AE88" i="2"/>
  <c r="AE80" i="2"/>
  <c r="AE78" i="2"/>
  <c r="AE72" i="2"/>
  <c r="AE70" i="2"/>
  <c r="AE64" i="2"/>
  <c r="AE61" i="2"/>
  <c r="AE51" i="2"/>
  <c r="AE49" i="2"/>
  <c r="AE43" i="2"/>
  <c r="AE41" i="2"/>
  <c r="AE39" i="2"/>
  <c r="AE37" i="2"/>
  <c r="AE32" i="2"/>
  <c r="AE27" i="2"/>
  <c r="AE19" i="2"/>
  <c r="AE11" i="2"/>
  <c r="AF177" i="2"/>
  <c r="AF165" i="2"/>
  <c r="AD157" i="2"/>
  <c r="AF155" i="2"/>
  <c r="AD147" i="2"/>
  <c r="AF143" i="2"/>
  <c r="AD137" i="2"/>
  <c r="AF135" i="2"/>
  <c r="AD129" i="2"/>
  <c r="AF127" i="2"/>
  <c r="AD121" i="2"/>
  <c r="AF119" i="2"/>
  <c r="AD113" i="2"/>
  <c r="AF111" i="2"/>
  <c r="AD105" i="2"/>
  <c r="AF102" i="2"/>
  <c r="AD96" i="2"/>
  <c r="AF94" i="2"/>
  <c r="AD88" i="2"/>
  <c r="AF84" i="2"/>
  <c r="AD78" i="2"/>
  <c r="AF76" i="2"/>
  <c r="AD70" i="2"/>
  <c r="AF68" i="2"/>
  <c r="AD61" i="2"/>
  <c r="AF57" i="2"/>
  <c r="AD49" i="2"/>
  <c r="AF47" i="2"/>
  <c r="AD41" i="2"/>
  <c r="AF148" i="2"/>
  <c r="AD37" i="2"/>
  <c r="AF35" i="2"/>
  <c r="AD32" i="2"/>
  <c r="AF30" i="2"/>
  <c r="AF9" i="2"/>
  <c r="I193" i="2"/>
  <c r="I192" i="2"/>
  <c r="I197" i="2"/>
  <c r="I214" i="2" l="1"/>
</calcChain>
</file>

<file path=xl/comments1.xml><?xml version="1.0" encoding="utf-8"?>
<comments xmlns="http://schemas.openxmlformats.org/spreadsheetml/2006/main">
  <authors>
    <author>Vilma Johana Velasquez González</author>
    <author>usuario</author>
    <author>Jairo Grueso</author>
  </authors>
  <commentList>
    <comment ref="S8" authorId="0" shapeId="0">
      <text>
        <r>
          <rPr>
            <b/>
            <sz val="9"/>
            <color indexed="81"/>
            <rFont val="Tahoma"/>
            <family val="2"/>
          </rPr>
          <t>Vilma Johana Velasquez González:</t>
        </r>
        <r>
          <rPr>
            <sz val="9"/>
            <color indexed="81"/>
            <rFont val="Tahoma"/>
            <family val="2"/>
          </rPr>
          <t xml:space="preserve">
por la variación prevista del dolar</t>
        </r>
      </text>
    </comment>
    <comment ref="S196" authorId="1" shapeId="0">
      <text>
        <r>
          <rPr>
            <b/>
            <sz val="9"/>
            <color indexed="81"/>
            <rFont val="Tahoma"/>
            <family val="2"/>
          </rPr>
          <t>usuario: tomado del Marco Lógico CDJ16-60</t>
        </r>
        <r>
          <rPr>
            <sz val="9"/>
            <color indexed="81"/>
            <rFont val="Tahoma"/>
            <family val="2"/>
          </rPr>
          <t xml:space="preserve">
</t>
        </r>
      </text>
    </comment>
    <comment ref="S198" authorId="2" shapeId="0">
      <text>
        <r>
          <rPr>
            <b/>
            <sz val="9"/>
            <color indexed="81"/>
            <rFont val="Tahoma"/>
            <family val="2"/>
          </rPr>
          <t>Jairo Grueso:</t>
        </r>
        <r>
          <rPr>
            <sz val="9"/>
            <color indexed="81"/>
            <rFont val="Tahoma"/>
            <family val="2"/>
          </rPr>
          <t xml:space="preserve">
La meta en el P.A. es 1. Validar pertinencia
</t>
        </r>
      </text>
    </comment>
    <comment ref="S199" authorId="2" shapeId="0">
      <text>
        <r>
          <rPr>
            <b/>
            <sz val="9"/>
            <color indexed="81"/>
            <rFont val="Tahoma"/>
            <family val="2"/>
          </rPr>
          <t>Jairo Grueso:</t>
        </r>
        <r>
          <rPr>
            <sz val="9"/>
            <color indexed="81"/>
            <rFont val="Tahoma"/>
            <family val="2"/>
          </rPr>
          <t xml:space="preserve">
La meta en el P.A. es 1. Validar pertinencia
</t>
        </r>
      </text>
    </comment>
  </commentList>
</comments>
</file>

<file path=xl/sharedStrings.xml><?xml version="1.0" encoding="utf-8"?>
<sst xmlns="http://schemas.openxmlformats.org/spreadsheetml/2006/main" count="7686" uniqueCount="1087">
  <si>
    <t>POLITICA</t>
  </si>
  <si>
    <t>PROGRAMAS</t>
  </si>
  <si>
    <t>SUB PROGRAMAS</t>
  </si>
  <si>
    <t>ACTIVIDADES</t>
  </si>
  <si>
    <t>TIC</t>
  </si>
  <si>
    <t>RUBRO PRESUPUESTAL</t>
  </si>
  <si>
    <t>CODIGO BPIN</t>
  </si>
  <si>
    <t>NOMBRE</t>
  </si>
  <si>
    <t>PRODUCTO</t>
  </si>
  <si>
    <t>RECURSOS</t>
  </si>
  <si>
    <t>PROYECTADOS</t>
  </si>
  <si>
    <t>APROPIADOS</t>
  </si>
  <si>
    <t>APROBADOS SALA ADTIVA</t>
  </si>
  <si>
    <t>COMPROMETIDOS</t>
  </si>
  <si>
    <t>PRODUCTO/SERVICIO</t>
  </si>
  <si>
    <t>TIPO DE INDICADOR</t>
  </si>
  <si>
    <t>FINALIDAD</t>
  </si>
  <si>
    <t>CRONOGRAMA</t>
  </si>
  <si>
    <t>Detalle de las Actividades Realizadas</t>
  </si>
  <si>
    <t>Cumplimiento</t>
  </si>
  <si>
    <t>Evaluación</t>
  </si>
  <si>
    <t>Sit</t>
  </si>
  <si>
    <t>Acuerdo No.</t>
  </si>
  <si>
    <t>$
[1]</t>
  </si>
  <si>
    <t>CANTIDAD
[3]</t>
  </si>
  <si>
    <t>UNIDAD DE MEDIDA</t>
  </si>
  <si>
    <t>MES DE INICIO</t>
  </si>
  <si>
    <t>MES TERMINACIÓN</t>
  </si>
  <si>
    <t>Cantidad
[4]</t>
  </si>
  <si>
    <t>Avance Meta (%)
[5]=[4]/[3]</t>
  </si>
  <si>
    <t>Avance Presupuestal
[6]=[2]/[1]</t>
  </si>
  <si>
    <t>INFORMACIÓN ESTRATEGICA</t>
  </si>
  <si>
    <t>INFORMACIÓN SOBRE IDENTIFICACIÓN Y CLASIFICACIÓN DE LOS PROYECTOS</t>
  </si>
  <si>
    <t>INFORMACIÓN FINANCIERA</t>
  </si>
  <si>
    <t>META</t>
  </si>
  <si>
    <t xml:space="preserve">INDICADORES </t>
  </si>
  <si>
    <t>DESCRIPCIÓN-FORMULA</t>
  </si>
  <si>
    <t>ESTRATEGIAS PSDRJ</t>
  </si>
  <si>
    <t>TECNOLOGIA</t>
  </si>
  <si>
    <t>Desarrollar el Plan Estratégico Tecnológico de la Rama Judicial</t>
  </si>
  <si>
    <t>Adquisición, producción y mantenimiento de la dotación propia del sector</t>
  </si>
  <si>
    <t>Administración de justicia</t>
  </si>
  <si>
    <t>213-803-3</t>
  </si>
  <si>
    <t>1114003000000</t>
  </si>
  <si>
    <t>Sistematización de Despachos Judiciales a Nivel Nacional</t>
  </si>
  <si>
    <t>Administración, atención, control y organización institucional para la administración del Estado.</t>
  </si>
  <si>
    <t>Intersubsectorial gobierno</t>
  </si>
  <si>
    <t>520-803-2</t>
  </si>
  <si>
    <t>2010011000078</t>
  </si>
  <si>
    <t>Apoyo al fortalecimiento de los servicios de justicia a nivel nacional-BID</t>
  </si>
  <si>
    <t>INFRAESTRUCTURA JUDICIAL</t>
  </si>
  <si>
    <t>Adquirir, construir y adecuar la infraestructura física al servicio de la Rama Judicial</t>
  </si>
  <si>
    <t>Construcción de infraestructura propia del sector</t>
  </si>
  <si>
    <t>111-803-221</t>
  </si>
  <si>
    <t>2013011000267</t>
  </si>
  <si>
    <t>Construcción Ciudadela Judicial para Bogotá</t>
  </si>
  <si>
    <t>N.D</t>
  </si>
  <si>
    <t>2013011000284</t>
  </si>
  <si>
    <t>Construcción Ciudadela Judicial de Barranquilla</t>
  </si>
  <si>
    <t>111-803-205</t>
  </si>
  <si>
    <t>1114004250000</t>
  </si>
  <si>
    <t>Construcción Ciudadela Judicial de Cartagena</t>
  </si>
  <si>
    <t>111-803-185</t>
  </si>
  <si>
    <t>1114003640000</t>
  </si>
  <si>
    <t>Adquisición de lote, construcción y adecuación sede tribunales de Medellín y Antioquía</t>
  </si>
  <si>
    <t>111-803-223</t>
  </si>
  <si>
    <t>2013011000283</t>
  </si>
  <si>
    <t>Construcción y Dotación Sedes Despachos Judiciales para Ciudades Intermedias y Cabeceras de Circuito</t>
  </si>
  <si>
    <t>111-803-196</t>
  </si>
  <si>
    <t>1114003920000</t>
  </si>
  <si>
    <t>Construcción, Adquisición, Adecuación y Dotación Sedes y Salas de Audiencias para la Implementación del Sistema Oral de los Juzgados Civiles a Nivel Nacional</t>
  </si>
  <si>
    <t>Adquisición y dotación mobiliario para sedes judiciales a nivel nacional</t>
  </si>
  <si>
    <t>111-803-197</t>
  </si>
  <si>
    <t>1114003940000</t>
  </si>
  <si>
    <t>Construcción, Adquisición, Adecuación y Dotación Sedes y Salas de Audiencias para la Implementación del Sistema Oral de los Juzgados de Familia a Nivel Nacional</t>
  </si>
  <si>
    <t>N.D.</t>
  </si>
  <si>
    <t>2011011000086</t>
  </si>
  <si>
    <t>Construcción y/o adecuación salas de audiencias para la implementación del sistema oral en juzgados de ejecución de penas y medidas a nivel nacional.</t>
  </si>
  <si>
    <t>111-803-192</t>
  </si>
  <si>
    <t>1114003860000</t>
  </si>
  <si>
    <t>Construcción y o adquisición adecuación y dotación sedes y salas de audiencias para los despachos de justicia y paz   nivel nacional.</t>
  </si>
  <si>
    <t>111-803-203</t>
  </si>
  <si>
    <t>1114004130000</t>
  </si>
  <si>
    <t>Construcción y adecuación salas de audiencias para oralidad en lo contencioso administrativo a nivel nacional</t>
  </si>
  <si>
    <t>111-803-201</t>
  </si>
  <si>
    <t>1114003610000</t>
  </si>
  <si>
    <t>Construcción sede despachos judiciales de acacias meta.</t>
  </si>
  <si>
    <t>111-803-202</t>
  </si>
  <si>
    <t>1114003830000</t>
  </si>
  <si>
    <t>Construcción despachos judiciales de Zipaquirá - Cundinamarca.</t>
  </si>
  <si>
    <t>111-803-189</t>
  </si>
  <si>
    <t>1114000620000</t>
  </si>
  <si>
    <t>Construcción sede Despachos Judiciales de Soacha - Cundinamarca</t>
  </si>
  <si>
    <t>111-803-208</t>
  </si>
  <si>
    <t>2011011000062</t>
  </si>
  <si>
    <t>Construcción Despachos Judiciales Calarcá Quindío</t>
  </si>
  <si>
    <t>111-803-220</t>
  </si>
  <si>
    <t>2013011000265</t>
  </si>
  <si>
    <t>Construcción sede despachos judiciales Facatativá - Cundinamarca</t>
  </si>
  <si>
    <t>111-803-222</t>
  </si>
  <si>
    <t>2013011000271</t>
  </si>
  <si>
    <t>Construcción Sede Despachos Judiciales Ramiriquí - Boyacá</t>
  </si>
  <si>
    <t>Adquisición de infraestructura propia del sector</t>
  </si>
  <si>
    <t>112-803-23</t>
  </si>
  <si>
    <t>1114004330000</t>
  </si>
  <si>
    <t>Adquisición y/o Adecuación Juzgados Pequeñas Causas y Plena Competencia a Nivel Nacional</t>
  </si>
  <si>
    <t>112-803-13</t>
  </si>
  <si>
    <t>1114003770000</t>
  </si>
  <si>
    <t>Adquisición, Construcción Sede Despachos Judiciales Bogotá D.C. (CAN)</t>
  </si>
  <si>
    <t>112-803-21</t>
  </si>
  <si>
    <t>1114004240000</t>
  </si>
  <si>
    <t>Adquisición y/o Adecuación de Juzgados Desconcentración de Despachos a Nivel Nacional</t>
  </si>
  <si>
    <t>112-803-190</t>
  </si>
  <si>
    <t>2011011000320</t>
  </si>
  <si>
    <t>Adquisición y Adecuación Sedes de Despachos Judiciales para Restitución de Tierras a Nivel Nacional</t>
  </si>
  <si>
    <t>112-803-194</t>
  </si>
  <si>
    <t>2013011000357</t>
  </si>
  <si>
    <t>Adquisición y adecuación  de infraestructura física para Ciudades Intermedias y cabeceras de circuito a Nivel Nacional</t>
  </si>
  <si>
    <t>2011011000076</t>
  </si>
  <si>
    <t>Adquisición, construcción y/o adecuación Juzgados de fortalecimiento institucional.</t>
  </si>
  <si>
    <t>Mejoramiento y Mantenimiento de la Infraestructura Propia del Sector</t>
  </si>
  <si>
    <t>113-803-1</t>
  </si>
  <si>
    <t>1114003010000</t>
  </si>
  <si>
    <t>Mejoramiento y mantenimiento de Infraestructura Propia del Sector</t>
  </si>
  <si>
    <t>113-803-6</t>
  </si>
  <si>
    <t>1114003520000</t>
  </si>
  <si>
    <t>Adquisición y/o Adecuación y Dotación Salas de Audiencias para el Sistema Penal Acusatorio a Nivel Nacional</t>
  </si>
  <si>
    <t>2013011000413</t>
  </si>
  <si>
    <t>Reforzamiento Estructural en Inmuebles Judiciales a Nivel Nacional</t>
  </si>
  <si>
    <t>Apoyo al Fortalecimiento de los Servicios de Justicia a Nivel Nacional-BID</t>
  </si>
  <si>
    <t>DESARROLLO DEL TALENTO HUMANO</t>
  </si>
  <si>
    <t>Divulgación, asistencia técnica y capacitación del recurso humano</t>
  </si>
  <si>
    <t>Proteccion y bienestar social del recurso humano</t>
  </si>
  <si>
    <t>320-803-1</t>
  </si>
  <si>
    <t>1114003820000</t>
  </si>
  <si>
    <t>Capacitación, formulación, implementación y fortalecimiento de programas de Bienestar Social para los servidores judiciales a nivel nacional.</t>
  </si>
  <si>
    <t>Consolidar la selección del talento humano por el Sistema de Carrera Judicial</t>
  </si>
  <si>
    <t>Divulgacion, asistencia tecnica y capacitacion del recurso humano</t>
  </si>
  <si>
    <t>310-803-5</t>
  </si>
  <si>
    <t>1114000380000</t>
  </si>
  <si>
    <t>Capacitación, formación de funcionarios y empleados judiciales y del personal administrativo.</t>
  </si>
  <si>
    <t>Adquisición, producción y mantenimiento de la dotación administrativa</t>
  </si>
  <si>
    <t xml:space="preserve">Crear un clima laboral apropiado en la Rama Judicial </t>
  </si>
  <si>
    <t>Investigacion basica, aplicada y estudios</t>
  </si>
  <si>
    <t>410-803-12</t>
  </si>
  <si>
    <t>1114003190000</t>
  </si>
  <si>
    <t>Mejoramiento de los procesos de administración de la Carrera Judicial</t>
  </si>
  <si>
    <t xml:space="preserve">Investigación básica, aplicada y estudios </t>
  </si>
  <si>
    <t>Mejoramiento de los procesos de Administración de la Carrera Judicial</t>
  </si>
  <si>
    <t>REDISEÑO ORGANIZACIONAL</t>
  </si>
  <si>
    <t>Diseñar e implementar nuevos modelos de gestión</t>
  </si>
  <si>
    <t>Investigación básica, aplicada y estudios</t>
  </si>
  <si>
    <t>410-803-34</t>
  </si>
  <si>
    <t>1114003460000</t>
  </si>
  <si>
    <t>Estudios e investigaciones sociojurídicas a nivel nacional</t>
  </si>
  <si>
    <t>CALIDAD DE LA JUSTICIA</t>
  </si>
  <si>
    <t>Socializar, divulgar y ampliar el Sistema de Gestión de Calidad a todas las dependencias y Corporaciones Nacionales de la Rama Judicial</t>
  </si>
  <si>
    <t>410-803-37</t>
  </si>
  <si>
    <t>1114003810000</t>
  </si>
  <si>
    <t>Implementación de un Sistema de Gestión Integrado del Consejo Superior de la Judicatura a nivel nacional</t>
  </si>
  <si>
    <t>Adecuación de oferta de despachos judiciales y dependencias de apoyo a la gestión judicial</t>
  </si>
  <si>
    <t>410-803-3</t>
  </si>
  <si>
    <t>1114000410000</t>
  </si>
  <si>
    <t>Aplicacion de un sistema de informacion estadistico de gestion de la Rama Judicial</t>
  </si>
  <si>
    <t>Administración de Justicia</t>
  </si>
  <si>
    <t>223-803-1</t>
  </si>
  <si>
    <t>2013011000219</t>
  </si>
  <si>
    <t>Fortalecimiento de los sistemas de información, comunicaciones y documentación de la Rama Judicial a nivel nacional</t>
  </si>
  <si>
    <t>Adecuación Institucional</t>
  </si>
  <si>
    <t>PROTECCIÓN Y SEGURIDAD</t>
  </si>
  <si>
    <t>Ofrecer niveles de seguridad integrales a los servidores y bienes al servicio de la Rama Judicial</t>
  </si>
  <si>
    <t>Adquisición, Producción y Mantenimiento de la Dotación Propia del Sector</t>
  </si>
  <si>
    <t>213-803-1</t>
  </si>
  <si>
    <t>1114003390000</t>
  </si>
  <si>
    <t>Protección y Fortalecimiento de la Seguridad de los Funcionarios Judiciales a Nivel Nacional</t>
  </si>
  <si>
    <t>DEMOCRATIZACIÓN DE LA ADMINISTRACIÓN DE JUSTICIA</t>
  </si>
  <si>
    <t xml:space="preserve">Optimizar el Registro  de Jueces de Paz y de Reconsideración,  Abogados, Auxiliares de la Justicia y Consultorios Jurídicos </t>
  </si>
  <si>
    <t>Adquisición y/o producción de equipos, materiales, suministros y servicios propios del sector</t>
  </si>
  <si>
    <t>213-803-5</t>
  </si>
  <si>
    <t>1114003790000</t>
  </si>
  <si>
    <t>Implementación y fortalecimiento de la Unidad de Registro Nacional de Abogados - Auxiliares de la Justicia, sistemas de control información y publicaciones a nivel nacional</t>
  </si>
  <si>
    <t>Fortalecer el sistema de atención al ciudadano</t>
  </si>
  <si>
    <t>Adecuarción Institucional</t>
  </si>
  <si>
    <t>410-803-39</t>
  </si>
  <si>
    <t>1114000370000</t>
  </si>
  <si>
    <t>Investigación, formulación y diseño del sistema de archivo judicial y recuperación de la memoría historico judicial como patrimonio nacional</t>
  </si>
  <si>
    <t>Implementar el Registro Electrónico de Abogados, Litigantes y Auxiliares de la Justicia</t>
  </si>
  <si>
    <t>PSD 2016</t>
  </si>
  <si>
    <t>Eje 1: Modelo de Expediente Electrónico - Nuevo software de gestión Procesal</t>
  </si>
  <si>
    <t>Eje 1: Modelo de Expediente Electrónico - Sistema de inteligencia documental para la Rama Judicial</t>
  </si>
  <si>
    <t>Eje 3: Gestión de la Información - Adecuación tecnologica de audio y video para las salas de audiencias, despachos y auditorios de la Rama Judicial a nivel nacional</t>
  </si>
  <si>
    <t>Eje 3: Gestión de la Información - Modernización del parque tecnologico de infraestructura de hardware y software</t>
  </si>
  <si>
    <t>Eje 1: Modelo de Expediente Electrónico - Suministro de insumos de impresión para los despacho judiciales y oficinas administrativas de la Rama Judical</t>
  </si>
  <si>
    <t>Eje 1: Modelo de Expediente Electrónico - Soporte premier microsoft</t>
  </si>
  <si>
    <t>Eje 1: Modelo de Expediente Electrónico - Adquirir e implementar el licenciamiento de software Micrtosotf</t>
  </si>
  <si>
    <t>Eje 2: Justicia en Red - Telecomunicaciones, Conectividad Internet, Conectividad Movil, Correo Electronico (incluye supervisión especializada)</t>
  </si>
  <si>
    <t>Eje 2: Justicia en Red - Servicio de Datacenter (incluye supervisión especializada)</t>
  </si>
  <si>
    <t>Eje 2: Justicia en Red - Cableado estructurado y/o redes inalambricas</t>
  </si>
  <si>
    <t>Eje 2: Justicia en Red - Servicios de audiencias virtuales para los despachos judiciales, servicios de grabaciónes de audiencias, servicios de video conferencia en salas de audiencia</t>
  </si>
  <si>
    <t>Eje 1: Modelo de Expediente Electrónico - Servicios de Seguridad de la información</t>
  </si>
  <si>
    <t>Eje 3: Gestión de la Información - Soporte, mantenimiento y actualizaciones al sistema para seguimiento y control de procesos de contratos, almacen e inventarios y control de activos fijos</t>
  </si>
  <si>
    <t>Eje 3: Gestión de la Información - Supervisión especializada a los servicios de KACTUS y SICOF</t>
  </si>
  <si>
    <t>Eje 1: Modelo de Expediente Electrónico - Soporte y mantenimiento del software de grabación de audiencias</t>
  </si>
  <si>
    <t>Eje 1: Modelo de Expediente Electrónico - Equipo gestor seguridad (incriptaciuón y firmas de comunicaciones)</t>
  </si>
  <si>
    <t>Eje 2: Justicia en Red - Consolidación de la intranet unificada de la Rama Judicial</t>
  </si>
  <si>
    <t>Eje 3: Gestión de la Información - Actualización y soporte de aplicaciones In-House (Fab de SW)</t>
  </si>
  <si>
    <t>Eje 3: Gestión de la Información - Servicios especializados de actualización y soporte en sitio, Sistema Talento Humano</t>
  </si>
  <si>
    <t>Eje 4: Gestión del Cambio - Servicio de mesa de ayuda, así como el mantenimiento preventivo y correctivo con repuestos para la infraestructura de hardware y redes LAN (incluye supervisión especializada)</t>
  </si>
  <si>
    <t>Eje 4: Gestión del Cambio - Consultorias para dimensionamiento y costo del Plan de Justicia Digital y litigio en lineas y formulación progresivo de nuevos proyectos informaticos</t>
  </si>
  <si>
    <t>Eje 4: Gestión del Cambio - Fortalecimiento de mecanismos para gobierno y gestión de TI en el área administrativa</t>
  </si>
  <si>
    <t>Eje 5: Uso de las TIC para la Formación Judicial y Ciudadana - Formación de servidores judiciales en el uso y apropiación de las TIC a través del programa "Servidor Judicial Digital"</t>
  </si>
  <si>
    <t>Diseño y puesta en marcha (Implantación, instalación, capacitación, soporte) del Sistema de Información Judicial, incluyendo la adquisición de una bodega de datos jurisprudencial, en las Altas Cortes y Jurisdicción Contencioso Administrativa</t>
  </si>
  <si>
    <t>Implementar el Sistema de Información Jurisprudencial (con Bodega de datos) de las Altas Cortes y de la Jurisdicción Contencioso Administrativa</t>
  </si>
  <si>
    <t xml:space="preserve">Adquirir e instalar equipos tecnologicos para fortalecer las comunicaciones y la conectividad </t>
  </si>
  <si>
    <t>Realizar el estudio técnico de viabilidad, oportunidad y conveniencia (factibilidad); Adquirir lote; Realizar estudios tecnicos diseños y licencias; Construir fase inicial de la cimentación y la estructrura; Interventoría</t>
  </si>
  <si>
    <t>Construir Instalaciones electricas; Construir mampostería y pañetes; Relaizar la interventoria técnica admisnitrativa y financiera; Ejecutar los acabados de la construcción</t>
  </si>
  <si>
    <t>Realizar estudios de diagnóstico y plan maestro; Realizar Estudios Técnicos, Diseños y obtención de Permisos y Licencias; Adelantar Construcción, Suministrar e instalar equipos especiales e interventoría técnica para sede despachos judiciales de Salamina caldas y Buga.</t>
  </si>
  <si>
    <t xml:space="preserve">Para Salas de Audiencias: Ejecutar obras civiles para adecuación; Adquirir e instalar mobiliario; Realizar interventoría.  
</t>
  </si>
  <si>
    <t>Realizar la dotación de mobiliario de los despachos judiciales en las sedes a nivel nacional</t>
  </si>
  <si>
    <t xml:space="preserve">Para Salas de Audiencias: Ejecutar obras civiles para adecuación; Adquirir e instalar mobiliario;  Realizar interventoría.  </t>
  </si>
  <si>
    <t xml:space="preserve">Ejecutar obras civiles para adecuación; Adquirir e instalar mobiliario; Realizar interventoría.  </t>
  </si>
  <si>
    <t xml:space="preserve">Ejecutar obras civiles para adecuación salas de audiencias; Adquirir e instalar mobiliario; Realizar interventoría.  </t>
  </si>
  <si>
    <t xml:space="preserve">Ejecutar obras civiles para adecuación de salas de audicencias; Adquirir e instalar mobiliario; Realizar interventoría.  </t>
  </si>
  <si>
    <t>Ejecutar los acabados de la construcción; Suministrar e instalar los equipos; Suministrar e instalar mobiliario; Realizar la Interventoría</t>
  </si>
  <si>
    <t>Construir instalaciones eléctricas, hidrosanitarias, mampostería y pañetes; Ejecutar los acabados de la construcción, Suministrar e instalar mobiliario y los equipos propios de la construcción; Realizar interventoría</t>
  </si>
  <si>
    <t>Construir cimentación, estructura, instalaciones eléctricas instalaciones hidrosanitarias, instalaciones especiales mampostería y pañetes; Ejecutar acabados, Suministrar e instalar mobiliario, equipos, Ejecutar las obras exteriores; Realizar las conexiones definitivas; Realizar la interventoría.</t>
  </si>
  <si>
    <t>Construir cimentación, estructura, instalaciones eléctricas , instalaciones hidrosanitarias, instalaciones especiales, mampostería y pañetes ; Ejecutar acabados, Suministrar e instalar mobiliario , equipos propios de la construcción; Ejecutar las obras exteriores, Realizar las conexiones definitivas, Realizar la interventoría.</t>
  </si>
  <si>
    <t>Ejecutar acabados, Suministrar e instalar mobiliario; Suministrar e instalar los equipos propios de la construcción; Realizar la interventoría.</t>
  </si>
  <si>
    <t>Realizar estudios técnicos, diseños, solicitar permisos; Realizar obras preliminares; Construir instalaciones eléctricas e hidrosanitarias; Ejecutar acabados, Suministrar e instalar mobiliario; Suministrar e instalar equipos propios de la construcción;Realizar interventoría</t>
  </si>
  <si>
    <t>Ejecutar acabados de la construcción; Realizar la interventoría</t>
  </si>
  <si>
    <t>Adquirir inmuebles y adecuar para despachos judiciales; Adquirir y/o adecuar edificaciones para la desconcentración en grandes poblaciones</t>
  </si>
  <si>
    <t>Adquirir inmuebles para el funcionamiento de los juzgados de Restitución de tierras, Ejecutar las obras civiles para adecuación</t>
  </si>
  <si>
    <t>Adquirir Inmuebles; Adquirir e instalar el mobiliario; Ejecutar las obras civiles para adecuación, Realizar la Interventoría Técnica,</t>
  </si>
  <si>
    <t>Adquirir infraestructura física</t>
  </si>
  <si>
    <t>Realizar actividades preventivas y correctivas  en sedes judiciales.
Realizar la interventoría.</t>
  </si>
  <si>
    <t>Ejecutar Obras Civiles; Adquirir e Instalar Mobiliario; Realizar Interventoría</t>
  </si>
  <si>
    <t>Realizar los estudios de vulnerabilidad sísmica; Tramitar licencia de construcción y permisos requeridos; Realizar obras preliminares, Ejecutar obras de Reforzamiento Estructural, los acabados de la construcción; Realizar la interventoría</t>
  </si>
  <si>
    <t xml:space="preserve">Desarrollo de estudios en nuevas metodologías de almacenamiento y consulta de jurisprudencia para relatorias de Altas Cortes y Jurisdicción Contencioso Administrativa  </t>
  </si>
  <si>
    <t>Adquirir e instalar mobiliario y solución tecnológica para las Salas de audiencia</t>
  </si>
  <si>
    <t>Adquirir mobiliario para dotación de comedores destinados a los servidores de la Rama Judicial en las sedes judiciales y que cuenten con áreas debidamente adecuadas</t>
  </si>
  <si>
    <t>Adquirir maquinas y elementos para la dotación de gimnasios, en las sedes judiciales que cuenten con áreas debidamente adecuadas</t>
  </si>
  <si>
    <t>Contratar el Diseño tecno-didáctico de un Curso en Plataforma LMS Learn Mate 2.0 ajustado al modelo pedagógico de la JRLB, compuesto por 84 Módulos,  del VII Curso de formación judicial Inicial para Magistrados(as) y Jueces(zas) de la República de todas las especialidades y jurisdicciones.</t>
  </si>
  <si>
    <t>Contratar el Diseño de piezas de identidad del VII Curso de formación judicial Inicial para Magistrados(as) y Jueces(zas) de la República de todas las especialidades y jurisdicciones.</t>
  </si>
  <si>
    <t>Contratar la Capacitación de los Docentes para el diseño del Curso en la Plataforma LMS LearnMate 2.0, para la medición pedagógica en AVA y para el diseño de las Pruebas de evaluación de competencias,  del VII Curso de formación judicial Inicial para Magistrados(as) y Jueces(zas) de la República de todas las especialidades y jurisdicciones.</t>
  </si>
  <si>
    <t>Contratar la Formación en línea de 1.500 Discentes, empleando la Plataforma LMS LearnMate 2.0, durante 18 meses con acceso 24 horas durante los 7 días de la semana, del VII Curso de formación judicial Inicial para Magistrados(as) y Jueces(zas) de la República de todas las especialidades y jurisdicciones.</t>
  </si>
  <si>
    <t>Contratar el Diseño de Pruebas de Evaluación de Competencias apoyadas en Recursos Web, de Conformación Aleatoria y Calificación Automática con sistema biométrico de reconocimiento facial para verificación de la identidad de los 1.500 Discentes en todos los procesos de evaluación en línea,  del VII Curso de formación judicial Inicial para Magistrados(as) y Jueces(zas) de la República de todas las especialidades y jurisdicciones.</t>
  </si>
  <si>
    <t>Contratar el Diseño y Operación del Simulador para la Práctica Judicial  del VII Curso de formación judicial Inicial para Magistrados(as) y Jueces(zas) de la República de todas las especialidades y jurisdicciones.</t>
  </si>
  <si>
    <t>Contratar la Logística de los Seminarios presenciales mensuales con cobertura nacional en 17 ciudades de la etapa general y 11 ciudades de la etapa especializada  del VII Curso de formación judicial Inicial para Magistrados(as) y Jueces(zas) de la República de todas las especialidades y jurisdicciones.</t>
  </si>
  <si>
    <t>Costo de administración del   Convenio Interadministrativo con la UNAD para la realización  del VII Curso de formación judicial Inicial para Magistrados(as) y Jueces(zas) de la República de todas las especialidades y jurisdicciones.</t>
  </si>
  <si>
    <t>Contratar el diseño de pruebas de evaluación para la certificación de competencias y registro del proceso de evaluación, de conformidad con el modelo pedagogico y diseño curricular de la EJRLB</t>
  </si>
  <si>
    <t>Servicios de alojamiento, alimentación, suministro de tiquetes aereos, transporte terrestre, y demás servicios requeridos para el desarrollo y ejecución del VII Curso de formación judicial Inicial para Magistrados(as) y Jueces(zas) de la República de todas las especialidades y jurisdicciones Parte General</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</si>
  <si>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Parte Especializada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</si>
  <si>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Talleres de Formación de Formadores</t>
  </si>
  <si>
    <t>Contratar la logística para la  inducción dirigidos a Empleados (as) de los despachos judiciales y personal administrativo que ingresan a la Rama Judicial a través del Concurso de Méritos</t>
  </si>
  <si>
    <t>Contratar la logística para la Formación en Derechos Humanos y DIH</t>
  </si>
  <si>
    <t>Contratar la logística para Formación de Incorporación de la Perspectiva de Género en la Administración de Justicia</t>
  </si>
  <si>
    <t>Conversatorio Nacional sobre el Derecho a la Salud Sentencia T-760 de 2008</t>
  </si>
  <si>
    <t>Contratar la logística para la  Formación en el Derecho Fundamental a la Salud</t>
  </si>
  <si>
    <t xml:space="preserve">Contratar la logística para la Formación del  Programa de Formación Civil </t>
  </si>
  <si>
    <t>Contratar la logística para la Formación del Programa de Formación en Contencioso Administrativo</t>
  </si>
  <si>
    <t>Contratar la logística para la Formación del Programa de Formación en Disciplinario</t>
  </si>
  <si>
    <t>Contratar la logística para la Formación del Programa de Formación en Familia</t>
  </si>
  <si>
    <t>Contratar la logística para la Formación del Programa de Formación Laboral</t>
  </si>
  <si>
    <t>Contratar la logística para la Formación del Programa sobre Sistema de Responsabilidad Penal para Adolescentes</t>
  </si>
  <si>
    <t>Contratar la logística para la Formación del Programa sobre Sistema Acusatorio Penal y Justicia Penal Especializada</t>
  </si>
  <si>
    <t>Contratar la logística para la Formación del Programa sobre Ejecución de Penas y Medidas de Seguridad</t>
  </si>
  <si>
    <t>Contratar la logística para la Formación del Programa sobre Justicia y Paz</t>
  </si>
  <si>
    <t>Contratar la logística para la Formación del Programa Restitución y Formalización de Tierras</t>
  </si>
  <si>
    <t>Contratar la logística para la Formación del Programa de Constitucional</t>
  </si>
  <si>
    <t>Contratar la logística para la Formación del Desarrollo Docente:  Fortalecimiento y Actualización Red de Formadores (as) Judiciales</t>
  </si>
  <si>
    <t>Contratar la logística para la Formación de la  Coordinación Zonal y Distrital  - Comités Académicos y Grupos Seccionales de Apoyo</t>
  </si>
  <si>
    <t>Contratar la logística para la Formación del Programa de Formación para el desarrollo del Plan Nacional de Descongestión e Implementación de  Jueces(zas) itinerantes</t>
  </si>
  <si>
    <t>Contratar la logística para la Formación del Conversatorio Nacional de la Judicatura</t>
  </si>
  <si>
    <t>Contratar la logística para la Formación del Conversatorio Nacional de la Jurisdicción Constitucional</t>
  </si>
  <si>
    <t>Contratar la logística para la Formación del Conversatorio Nacional de la Jurisdicción Ordinanaria</t>
  </si>
  <si>
    <t>Contratar la logística para la Formación del Conversatorio Nacional de la Jurisdicción Contencioso Administrativo</t>
  </si>
  <si>
    <t>Contratar la logística para la Formación del Conversatorio Nacional de  las Altas Cortes sobre la Perspectiva de Género de la Administración de Justicia</t>
  </si>
  <si>
    <t>Contratar la logística para la Formación de la  Cumbre Judicial Iberoamericana</t>
  </si>
  <si>
    <t>Contratar la logística para la Formación de la Red Iberoamericana de Escuelas Judiciales</t>
  </si>
  <si>
    <t>Contratar la Inscripción de servidores  judiciales para la  participación en seminarios y  congresos</t>
  </si>
  <si>
    <t>Prestar los servicios profesionales y de apoyo a la gestión para realizar  el apoyo a la Supervisión del proceso de licitación pública cuyo objeto es Prestar los servicios de alojamiento, alimentación, auditorios, ayudas audiovisuales, transporte terrestre, materiales académicos, organización de eventos, apoyo logístico y demás servicios que se requieran para el desarrollo y ejecución del plan de formación de la rama judicial 2015.</t>
  </si>
  <si>
    <t>Prestar los servicios profesionales para realizar el apoyo a la supervisión del proceso de Subasta Inversa, cuyo objeto es Suministrar los pasajes aéreos a los asistentes, facilitadores, coordinadores, conferencistas y demás participantes nacionales e internacionales que se requieran para el desarrollo y ejecución del Plan de Formación de la Rama Judicial 2015.</t>
  </si>
  <si>
    <t>Contratar la logística para la Formación del Programa de Formación Jueces (zas) de Paz</t>
  </si>
  <si>
    <t>Contratar la logística para la Formación del  Programa de Formación Intercultural y de Derecho Propio para mejorar la Coordinación con el Sistema Judicial Nacional, la Jurisdicción especial Indígena y Grupos Étnicos</t>
  </si>
  <si>
    <t>Contratar la logística para la Formación en Sistema Integrado de Gestión de Calidad y Medio Ambiente</t>
  </si>
  <si>
    <t>Contratar la construcción de un (1) módulo sobre Justicia y Paz en la temática de La Reparación Integral para las Víctimas en la Justicia Transicional, víctimas de violencia sexual en el marco del conflicto armado - Auto 009 de 2015.</t>
  </si>
  <si>
    <t>Contratar la construcción de un (1) módulo sobre Justicia y Paz en la temática de Crímenes Internacionales y Conceptos Aplicables a los Proceso de Justicia y Paz</t>
  </si>
  <si>
    <t>Contratar la construcción de un (1) módulo sobre Justicia y Paz en la temática de Identificación de los Patrones de Macrocriminalidad</t>
  </si>
  <si>
    <t>Contratar la construcción de un (1) módulo sobre Sistema Acusatorio Penal y Justicia Penal Especializada en la temática de Identificación de los Patrones de Macrocriminalidad</t>
  </si>
  <si>
    <t>Contratar la construcción de un (1) módulo sobre Sistema Acusatorio Penal y Justicia Penal Especializada en la temática de Extinción de Dominio - Ley 1708 de 2014</t>
  </si>
  <si>
    <t>Contratar la construcción de un (1) módulo sobre Sistema Ejecución de Penas y Medidas de Seguridad en la temática de Nuevo Código de Ejecución de Penas y Medidas de Seguridad Ley 1709 de 2014</t>
  </si>
  <si>
    <t>Contratar la construcción de un (1) módulo sobre Formación de Incorporación de la Perspectiva de Género en la Administración de Justicia en la temática de Derechos de población LGTBI</t>
  </si>
  <si>
    <t xml:space="preserve">Contratar la Orientación y validación pedagógica y metodológica de formadores/as, materiales y programas académicos </t>
  </si>
  <si>
    <t>Contratar Impresión y reimpresión de materiales educativos</t>
  </si>
  <si>
    <t>Contratar la Investigación Académica Aplicada</t>
  </si>
  <si>
    <t>Contratar el Diseño del Paradigma Curricular</t>
  </si>
  <si>
    <t xml:space="preserve">Contratar la logística para la Formación en Proyección Social </t>
  </si>
  <si>
    <t xml:space="preserve">Contratación de un (1) Experto (a) para la Implementación de los  Estándares de Calidad en los Programas de Formación para el Fortalecimiento de la Escuela Judicial “Rodrigo Lara Bonilla” </t>
  </si>
  <si>
    <t>Adelantar el Curso de Formación Judicial Inicial para  aspirantes a cargos de Magistrados/as, Jueces y Juezas de la República para todas las jurisdicciones</t>
  </si>
  <si>
    <t>Realizar el curso de Inducción para Empleados (as) Judiciales</t>
  </si>
  <si>
    <t>Impartir Formación básica para Empleados (as) Judiciales con Funciones Administrativas y /o Operativas</t>
  </si>
  <si>
    <t>Impartir formación en Derechos Humanos y DIH</t>
  </si>
  <si>
    <t>Adelantar curso de formación Mesas de estudio Género y Justicia</t>
  </si>
  <si>
    <t xml:space="preserve">Llevar a cabo el programa de Formación Civil </t>
  </si>
  <si>
    <t>Adelantar el programa de formación en Contencioso Administrativo</t>
  </si>
  <si>
    <t>Implementar el programa de Formación en Disciplinario</t>
  </si>
  <si>
    <t>Impartir el programa de Formación en Familia</t>
  </si>
  <si>
    <t>Ejecutar el programa de Formación Laboral</t>
  </si>
  <si>
    <t>Adelantar el programa de Formación  Penal</t>
  </si>
  <si>
    <t xml:space="preserve">Capacitar en el programa de Justicia Transicional: Justicia y Paz y Restitución y Formalización de Tierras </t>
  </si>
  <si>
    <t>Llevar a cabo el programa de Constitucional</t>
  </si>
  <si>
    <t>Capacitar a comités académicos y grupos seccionales de apoyo del Plan Nacional de Descongestión</t>
  </si>
  <si>
    <t>Adelantar el programa de actualización en asuntos Internacionales para servidores judiciales de descongestión</t>
  </si>
  <si>
    <t>Realizar formación especializada a Jueces (zas) de Paz</t>
  </si>
  <si>
    <t xml:space="preserve"> Conversatorios Nacionales</t>
  </si>
  <si>
    <t>Desarrollar el módulo intercultural</t>
  </si>
  <si>
    <t>Extender conocimiento sobre la Jurisdicción Especial Indigena y los afrodescendientes para mejorar la coordinación del sistema nacional con estas jurisdicciones</t>
  </si>
  <si>
    <t>Compartir experiencias con las escuelas de derecho propio frente a la Jurisdicción Especial Indigena y afrodescendientes</t>
  </si>
  <si>
    <t>Impartir formación sobre el Sistema Integrado de Gestión y Control de Calidad  y Medio Ambiente</t>
  </si>
  <si>
    <t>Llevar a cabo Curso de Auditoría</t>
  </si>
  <si>
    <t>Desarrollar el Conversatorio Nacional del Sistema Integrado de Gestión de la Calidad y Medio Ambiente</t>
  </si>
  <si>
    <t>Realizar el curso de Gestión Documental</t>
  </si>
  <si>
    <t xml:space="preserve">Contar con asesoría de experto para la construcción de metodológias pedagógicas  </t>
  </si>
  <si>
    <t>Adquirir materiales educativos para el apoyo de los programas de formación</t>
  </si>
  <si>
    <t>Elaborar monitorias a la Gestión Judicial para el refuerzo de los programas de formación</t>
  </si>
  <si>
    <t>Evaluar el Impacto de los Programas de Formación de la EJRLB a través de soportes tecnológicos de observatorio</t>
  </si>
  <si>
    <t>Construir los módulos de capacitación para los programas de formación</t>
  </si>
  <si>
    <t>Adelantar investigaciones académicas para el desarrollo de nuevos modulos de formación y capacitación</t>
  </si>
  <si>
    <t>Desarrollar y actualizar el Programa de Proyección Social</t>
  </si>
  <si>
    <t>Desarrollar el Programa de fortalecimiento para la Escuela Judicial "Rodrigo Lara Bonilla" con estándares internacionales de calidad</t>
  </si>
  <si>
    <t>Desarrollar el Programa Formación de la Rama Judicial dirigido a abogados y abogadas en la modalidad b-learning</t>
  </si>
  <si>
    <t>Construir un módulo y capacitación para el uso de las TIC - Uso para la Administración Judicial</t>
  </si>
  <si>
    <t>Construir un (1) módulo de capacitación para la Eficiencia Judicial Manejo y uso de las TIC - Manual de usuario final para el manejo de las herramientas tecnicas de las Salas de Audiencias</t>
  </si>
  <si>
    <t>Construcción de un (1) módulo y capacitación para la Eficiencia Judicial Manejo y uso de las TIC - working paper sobre conceptos basicos y manejo de las TIC</t>
  </si>
  <si>
    <t>Realizar el mantenimiento y soporte de los módulos para el registro académico, seguimiento y biometría, construcción del módulo de Certificaciones.</t>
  </si>
  <si>
    <t>Realizar la actualización y mantenimiento del Campus y Aula Virtual</t>
  </si>
  <si>
    <t>Construcción de un (1) módulo y capacitación para la Eficiencia Judicial Informatica Básica</t>
  </si>
  <si>
    <t>Virtualizar los módulos y cursos de capacitación</t>
  </si>
  <si>
    <t xml:space="preserve">Realizar actividades lúdicas orientadas al fortalecimiento de las competencias personales </t>
  </si>
  <si>
    <t>Formar a los servidores judiciales en la preveción del riesgo psicosocial intra y extra laborales, que puedan causar enfermedad mental</t>
  </si>
  <si>
    <t xml:space="preserve">Intervenir en el riesgo osteomuscular a los servidores judiciales que presenten patologia de origen común o laboral </t>
  </si>
  <si>
    <t>Atención psicológica individual para los servidores judiciales</t>
  </si>
  <si>
    <t>Prevención del riesgo cardiovascular y control del estrés en los Magistrados y Jueces del sistema oral</t>
  </si>
  <si>
    <t>Diseño, construcción y aplicación de pruebas sicotecnicas, de conocimientos, competencias, aptitudes y/o habilidades para cargos de empleados de tribunbales, juzgados y centros de servicios</t>
  </si>
  <si>
    <t>Diseño, construcción y aplicación de pruebas sicotecnicas, de conocimientos, competencias, aptitudes y/o habilidades para cargos de funcionarios</t>
  </si>
  <si>
    <t>Diseño, construcción y aplicación de pruebas sicotecnicas, de conocimientos, competencias, aptitudes y/o habilidades para cargos de empleados de consejos seccionales y direcciones seccionales de administración judicial</t>
  </si>
  <si>
    <t>Estudios de prefactibilidad para la estructuración e implementación de un sistema de incentivos por competitividad para servidores de la Rama Judicial</t>
  </si>
  <si>
    <t>Definición de requisitos, funciones y perfiles por competencias para cargos de funcionarios y empleados que presten sus servicios en centros comunitarios de justicia y/o de competencia multiple por desconcentración</t>
  </si>
  <si>
    <t>Realizar la programación, planeación, implementación y/o desarrollo de actividades relacionadas con procesos de selección para cargos de funcionarios y/o empleados.</t>
  </si>
  <si>
    <t xml:space="preserve">Efectuar el diseño, estructuración, impresión y/o aplicación de pruebas de conocimientos, competencias, psicotécnicas, aptitudes y/o habilidades para cargos de servidores judiciales. </t>
  </si>
  <si>
    <t xml:space="preserve">Conformar listas de candidatos y de elegibles para cargos de funcionarios  y empleados </t>
  </si>
  <si>
    <t xml:space="preserve">Realizar actualización y mantenimiento de los registros de elegibles para los cargos de funcionarios y empleados. </t>
  </si>
  <si>
    <t>Realizar la implementación y/o desarrollo de un sistema de incentivos por competititvidad para servidores judiciales.</t>
  </si>
  <si>
    <t>Adelantar estudios especiales de investigación sociológica acorde con lo contemplado en el artículo 94 de la Ley 270 de 1996.</t>
  </si>
  <si>
    <t>Certificar y/o mantener el certificado en las normas de gestión de calidad y/o ambiental, en las dependencias administrativas y judiciales.</t>
  </si>
  <si>
    <t>Prestar el servicio de asesoría y acompañamiento en la integración de los sistemas de gestión de calidad, control y medio ambiente</t>
  </si>
  <si>
    <t>Elaborar una Guía de Buenas Prácticas para la armonización de los sistemas de gestión de calidad, control y medio ambiente para la Rama Judicial.</t>
  </si>
  <si>
    <t>Estructuración de observatorios con solución tecnológica para la Justicia Transicional y Tierras; y Penales por las sub-especialidades penal</t>
  </si>
  <si>
    <t>Completar la construcción de  lineamientos y políticas de gestión documental con el fin que sean adoptados por la entidad: I. Elaboración y actualización de las tablas de retención y valoración documental para el CSJ, Consejos Seccionales,Dirección Ejecutiva, Direcciones Seccionales y demás despachos con funciones administrativas.</t>
  </si>
  <si>
    <t xml:space="preserve">Definir y diseñar el modelo integrado único de Negocio, y optimización del Sistema de Gestión Judicial en Altas Cortes y Jurisdicción Contencioso Administrativa  </t>
  </si>
  <si>
    <t>Utilización de herramientas estadísticas para evaluar el acceso y la percepción de la ciudadanía sobre el funcionamiento de la Justicia (nivel Interno, Externo y Sectorial)</t>
  </si>
  <si>
    <t>Diseñar, aplicar y publicar el anuario estadístico SINEJ</t>
  </si>
  <si>
    <t>Diseño y/o rediseño de un software para el sistema de gestión de calidad de las dependencias judiciales y administrativas</t>
  </si>
  <si>
    <t>Actualizar los formatos base de registro de estadística SIERJU atendiendo cambios normativos en cada jurisdicción, especialidad y nivel de competencia</t>
  </si>
  <si>
    <t>Suministro de las publicaciones, impresas y en medios magnéticos, para la difusión y divulgación de los resultados del Proyecto</t>
  </si>
  <si>
    <t>Estudio de tiempos y costos procesales de la administración judicial</t>
  </si>
  <si>
    <t>Realizar la Evaluación final del Proyecto</t>
  </si>
  <si>
    <t xml:space="preserve">Realizar la Auditoría Externa del Proyecto </t>
  </si>
  <si>
    <t>Realizar los informes de ejecución del Proyecto por parte de los integrantes de la Unidad Ejecutora</t>
  </si>
  <si>
    <t>Desarrollar, validar e incorporar normas de calidad en procesos de administración de información (Creación de norma técnica de calidad para la Rama Judicial)</t>
  </si>
  <si>
    <t xml:space="preserve">Adquisición de arcos detectores de metales. </t>
  </si>
  <si>
    <t xml:space="preserve">Adquisición de maquinas RX detector de explosivos. </t>
  </si>
  <si>
    <t>Adquisición de molinetes para control de acceso.</t>
  </si>
  <si>
    <t>Adquisición de radios de comunicación.</t>
  </si>
  <si>
    <t>Suministro e instalación de sistemas CCTV</t>
  </si>
  <si>
    <t>Adqusición de vehículos para esquemas de seguridad.</t>
  </si>
  <si>
    <t>Adquisición de chalecos blindados</t>
  </si>
  <si>
    <t>Adquisición de motocicletas escolta para seguridad</t>
  </si>
  <si>
    <t>Alistamiento de documentos</t>
  </si>
  <si>
    <t>Recuperación del Patrimonio Jurisprudencial del país (Digitalización de Providencias e incorporación al sistema de relatorias "Jurisprudencia colombiana")</t>
  </si>
  <si>
    <t>Fortalecer los medios y canales de comunicación hacia los usuarios internos y externos</t>
  </si>
  <si>
    <t>Implementar servicios de atención al usuario interno y externo de la Rama Judicial</t>
  </si>
  <si>
    <t>Mantenimiento y actualización del tesauro jurídico</t>
  </si>
  <si>
    <t>Integrar toda la información de la documentación doctrinaria de las bibliotecas judiciales en SIDN (Sistema Integrado Doctrinario y Normativo)</t>
  </si>
  <si>
    <t>Actualizar los registros del sistema de Relatorías  a nivel nacional</t>
  </si>
  <si>
    <t>Implementar el SIDN en las diferentes bibliotecas que integran el Sistema Nacional de Bibliotecas: Integración de la información Doctrinaria y Normativa</t>
  </si>
  <si>
    <t xml:space="preserve">Elaborar un diagnóstico de la gestión documental de la Rama Judicial,  que comprenda el diseño y actualización de las herramientas necesarias para aplicar los procesos de gestión documental. </t>
  </si>
  <si>
    <t>Organizar la documentación de la Rama Judicial conforme a las TRD y TVD.</t>
  </si>
  <si>
    <t>Organizar, digitalizar, describir con el objeto de conservar documentos y expedientes de relevancia de las altas cortes, de la extinta justicia regional y otros despachos, con el objeto de preservar la memoria histórica institucional</t>
  </si>
  <si>
    <t>Organizar, describir y digitalizar expedientes penales, civiles, laborales y administrativos que tengan el carácter de históricos de despachos judiciales de Bogotá.</t>
  </si>
  <si>
    <t>Organizar, describir y digitalizar expedientes de la jurisdicción constitucional e indígena que tengan el carácter de históricos</t>
  </si>
  <si>
    <t>Organización de archivos judiciales correspondientes a oralidad</t>
  </si>
  <si>
    <t>Organización de archivos judiciales correspondientes a las jurisdicciones especiales de paz, de reconsideración y pueblos indígenas</t>
  </si>
  <si>
    <t>Organización de archivos administrativos correspondientes a las 23 direcciones ejecutivas seccionales</t>
  </si>
  <si>
    <t>Organización de archivos judiciales correspondientes a juzgados con medidas de descongestión</t>
  </si>
  <si>
    <t xml:space="preserve">Realizar soporte y mantenimiento progresivo de la Biblioteca Jurídica Virtual. </t>
  </si>
  <si>
    <t xml:space="preserve">Implementar mecanismos para el acceso a la información pública y la protección de datos personales.   </t>
  </si>
  <si>
    <t>Propiciar nuevas formas didáctivas e ilustrativas que permitan a grupos vulnerables apropiar conocimientos en temas judiciales: Recopilar información</t>
  </si>
  <si>
    <t>Propiciar la aplicación de nuevas tecnologias de la información y comunicaciones en la actividad judicial: realizar soporte y mantenimiento preventivo de la biblioteca jurídica virtual.</t>
  </si>
  <si>
    <t>Actualizar y adecuar las colecciones documentales de las bibliotecas de la Rama Judicial</t>
  </si>
  <si>
    <t>Publicar y divulgar la información en diversos medios físicos, ópticos, magnéticos y/o audiovisuales</t>
  </si>
  <si>
    <t>Realizar teleconferencias y/o programas de televisión</t>
  </si>
  <si>
    <t>Dotar y actualizar las bibliotecas judiciales con los elementos físicos y tecnólogicos de seguridad para un adecuado funcionamiento del SNB (Sistema Nacional de Bibliotecas)</t>
  </si>
  <si>
    <t>Realizar un diagnostico para Identificar una solución de canal audiovisual institucional de la Rama Judicial y su implementación</t>
  </si>
  <si>
    <t>Adoptar una solución para el canal audiovisual institucional de la Rama Judicial</t>
  </si>
  <si>
    <t>Realizar el mantenimiento y operación de la solución para el canal audiovisual institucional de la Rama Judicial</t>
  </si>
  <si>
    <t>Digitalización e indexación del archivo específico</t>
  </si>
  <si>
    <t>Expedir tarjetas para profesionales del derecho</t>
  </si>
  <si>
    <t xml:space="preserve">Entrega a domicilio de documentos de identidad elaborados por la Unidad de Registro Nacional de abogados </t>
  </si>
  <si>
    <t>Compra, adecuación y mantenimiento del sistema de archivo físico de la URNA para los próximos 3 años</t>
  </si>
  <si>
    <t>Expedir licencias temporales</t>
  </si>
  <si>
    <t>Diseño, aplicación y publicación del Fondo de documentos sociojurídicos de SINEJ</t>
  </si>
  <si>
    <t>(Número de productos recibidos / Número de productos programados ) * 100</t>
  </si>
  <si>
    <t>(Número de hardware adquiridos / Número de hardware programados a contratar ) * 100</t>
  </si>
  <si>
    <t>(Número de actividades contratadas / Número de actividades programados ) * 100</t>
  </si>
  <si>
    <t>(Número de licencias contratadas / Número de licencias programados ) * 100</t>
  </si>
  <si>
    <t>(Número de actividades contratados / Número de actividades programados a contratar ) * 100</t>
  </si>
  <si>
    <t>(Número de entregables recibidos / Número de entregables programados ) * 100</t>
  </si>
  <si>
    <t>(Modelo de Gestión Judicial Implantado / Modelo de Gestión programado) * 100</t>
  </si>
  <si>
    <t>(Sistema de información implementado / Sistema de información proyectado) * 100</t>
  </si>
  <si>
    <t>(Número de equipos adquiridos / número de equipos programados) * 100</t>
  </si>
  <si>
    <t>(Sumatoria de M2 de Obra Negra Terminada / M2 de Obra Negra Programados) * 100</t>
  </si>
  <si>
    <t>(Sumatoria de M2 de área construida / M2 de área programada a ser construida) * 100</t>
  </si>
  <si>
    <t>(Sumatoria de M2 de Obra Blanca Terminada / M2 de Obra Blanca Programados) * 100</t>
  </si>
  <si>
    <t xml:space="preserve">(Sumatoria de M2 de Obra Blanca Terminada / M2 de Obra Blanca Programados) *100  </t>
  </si>
  <si>
    <t>(Sumatoria de Salas de audiencia adecuadas y dotadas / Número de Salas de udiencias Programadas a adecuar y dotar) * 100</t>
  </si>
  <si>
    <t>(Sumatoria de despachos judiciales adecuadas y dotadas / Número de despachos judiciales programadas a adecuar y dotar) * 100</t>
  </si>
  <si>
    <t xml:space="preserve">(Sumatoria de Salas de audiencia adecuadas y dotadas / Número de Salas de Audiencias Programadas a adecuar y dotar) * 100
</t>
  </si>
  <si>
    <t xml:space="preserve">(Sumatoria de Despachos Judiciales Adecuados y dotados / Número de Despachos Judiciales Programadas a adecuar y dotar) * 100
</t>
  </si>
  <si>
    <t xml:space="preserve">(Sumatoria de Centros de servicios adecuadas y dotadas / Número de Centros de servicios  Programadas a adecuar y dotar) * 100
</t>
  </si>
  <si>
    <t xml:space="preserve">(Sumatoria de M2 de Obra Blanca Terminada / M2 de Obra Blanca Programados) * 100  </t>
  </si>
  <si>
    <t>Avance: (Número de productos recibidos / número de productos contratados) * 100</t>
  </si>
  <si>
    <t xml:space="preserve">(Sumatoria de M2 de Infraestructura Física Adquirida / M2 de  Infraestructura Física Programada  a adquirir) * 100  </t>
  </si>
  <si>
    <t xml:space="preserve">(Sumatoria de Sedes judiciales atendidas con mantenimiento preventivo y/o correctivo / Número de Sedes judiciales programadas con mantenimiento preventivo y/o correctivo) * 100  </t>
  </si>
  <si>
    <t xml:space="preserve">(Sumatoria de Salas de audiencia Adecuadas y dotadas / Número de Salas de Audiencias Programadas a Adecuar y dotar) * 100 </t>
  </si>
  <si>
    <t xml:space="preserve">Sumatoria de M2 de Obra Blanca Terminada / M2 de Obra Blanca Programados  </t>
  </si>
  <si>
    <t xml:space="preserve">(Sumatoria de Salas de audiencia a adecuadas y dotadas / Número de Salas de Audiencias Programadas a adecuar y dotar) * 100  </t>
  </si>
  <si>
    <t>Avance: (Número de actividades programadas / número de actividades contratados) * 100</t>
  </si>
  <si>
    <t>(No. de usuarios sensibilizados en prevención del riesgo osteomuscular / No. de usuarios programados para sensibilizar en prevención del riesgo osteomuscular) * 100</t>
  </si>
  <si>
    <t>(Número de actividades ejecutadas / Número de actividades programadas ) * 100</t>
  </si>
  <si>
    <t>(Número de cursos de formación ejecutados / Número de cursos de formación programados ) * 100</t>
  </si>
  <si>
    <t>(Número de servidores judiciales capacitados / Número de servidores judiciales programacos a capacitar ) * 100</t>
  </si>
  <si>
    <t>(Número de productos entregados / Número de productos contratados ) * 100</t>
  </si>
  <si>
    <t>(Número de aspirantes capacitados / Número de aspirantes programados para capacitar ) * 100</t>
  </si>
  <si>
    <t>(Número de empleados judiciales capacitados / Número de empleados judiciales programados para capacitar ) * 100</t>
  </si>
  <si>
    <t>(Número de servidores judiciales capacitados / Número de servidores judiciales programados para capacitar ) * 100</t>
  </si>
  <si>
    <t>(Número de servidores judiciales del PND capacitados / Número de servidores judiciales del PND programados para capacitar ) * 100</t>
  </si>
  <si>
    <t>(Número de jueces de paz capacitados / Número de jueces de paz programados para capacitar ) * 100</t>
  </si>
  <si>
    <t>(Número de servidores judiciales asistentes / Número de servidores judiciales invitados ) * 100</t>
  </si>
  <si>
    <t>Población de funcionarios (as) y empleados (as) judiciales capacitados</t>
  </si>
  <si>
    <t>(Número de asesores contratados / Número de asesores programados a contratar ) * 100</t>
  </si>
  <si>
    <t>(Número de evaluaciones de seguimiento contratados / Número de evaluacions de seguimiento programadas a contratar ) * 100</t>
  </si>
  <si>
    <t>(Número de evaluaciones de impacto contratados / Número de evaluacions de impacto programadas a contratar ) * 100</t>
  </si>
  <si>
    <t>(Número de modulos de formación construidos / Número de modulos de formación proyectados ) * 100</t>
  </si>
  <si>
    <t>(Número de investigaciones realizadas / Número de investigaciones proyectadas ) * 100</t>
  </si>
  <si>
    <t>(Número de productos entregados / Número de productos programados ) * 100</t>
  </si>
  <si>
    <t>(Número de abogados capacitados / Número de abogados programados para capacitar ) * 100</t>
  </si>
  <si>
    <t>Investigaciones y construcción de módulos Elaborados</t>
  </si>
  <si>
    <t xml:space="preserve">Cobertura = (Número de servidores Judiciales beneficiados con actividades ludicas / Número de servidores programadas para ser beneficiados con actividades ludicas ) * 100 </t>
  </si>
  <si>
    <t>Cobertura atención Psi. Individual = (No. servidores atendidos / No. servidores proyectados) * 100</t>
  </si>
  <si>
    <t xml:space="preserve">Cobertura = (No. de Servidores Judiciales beneficiados con actividades de prevención / No. de Servidores Judiciales programados a ser beneficiados con actividades de prevención) * 100 </t>
  </si>
  <si>
    <t>(Número de actividades de procesos de selección desarrollados / Número de actividades de procesos de selección programados )* 100</t>
  </si>
  <si>
    <t>Avance del estudio contratado: (Número de productos recibidos / número de productos contratados) * 100</t>
  </si>
  <si>
    <t>Número de pruebas diseñadas y estructuradas</t>
  </si>
  <si>
    <t>(Número de listas conformadas / Número de Concursos programados) * 100</t>
  </si>
  <si>
    <t>(Número de Registros de Elegibles actualizados / Número total de Registros) * 100</t>
  </si>
  <si>
    <t>(Número de incentivos otorgados / Número de incentivos programados para otorgar) * 100</t>
  </si>
  <si>
    <t>(Número de dependencias certificas / Número de dependencias programadas para certificación ) * 100</t>
  </si>
  <si>
    <t>(Número de dependencias asesoradas / Número de dependencias programadas para la implementación del SIGMA ) * 100</t>
  </si>
  <si>
    <t>(Número de productos recibidos / Número de productos contratados ) * 100</t>
  </si>
  <si>
    <t>(Número de Observatorios Implementados / Numero de Observatorios Programados) * 100</t>
  </si>
  <si>
    <t>(Número de Jurisdicciones con el  Modelo de Negocios del Sistema de Gestión Judicial implementado / Número de Jurisdicciones programadas para la implementación del Modelo de Negocios del Sistema de Gestión Judicial) *100</t>
  </si>
  <si>
    <t>Avance logrado: (Número de productos recibidos / número de productos contratados) * 100</t>
  </si>
  <si>
    <t>(Número de productos recibidos / número de productos contratados) * 100</t>
  </si>
  <si>
    <t>(Cantidad de ajustes normativos realizados en el SIERJU / Cantidad de ajustes normativos programados a realizar en el SIERJU) *100</t>
  </si>
  <si>
    <t>Informe de Evaluación final realizada</t>
  </si>
  <si>
    <t>(Número de Informes de Auditoría externa realizada / Número de Informes de Auditoría externa programados) * 100</t>
  </si>
  <si>
    <t>Informe de Evaluación realizada</t>
  </si>
  <si>
    <t>(Número de arcos detectores de metales adquiridos / Número de arcos detectores de metales programados a comprar) *100</t>
  </si>
  <si>
    <t>(Número de maquinas RX detector de explosivos adquiridos / Número de maquinas RX detector de explosivos programados a comprar) *100</t>
  </si>
  <si>
    <t>(Número de molinetes adquiridos / Número de molinetes programados a comprar) *100</t>
  </si>
  <si>
    <t>(Número de radios de comunicación adquiridos / Número de radios de comunicación programados a comprar) *100</t>
  </si>
  <si>
    <t>(Número de sistemas CCTV adquiridos operando / Número de sistemas CCTV programados a comprar) *100</t>
  </si>
  <si>
    <t>(Número de  vehículos adquiridos / Número de  vehículos programados a comprar) *100</t>
  </si>
  <si>
    <t>(Número de chalecos blindados adquiridos  / Número de chalecos blindados programados a comprar) *100</t>
  </si>
  <si>
    <t>(Número de motocicletas adquiridas / Número de  motocicletas programadas a comprar) *100</t>
  </si>
  <si>
    <t>(Número de folios alistados/Número de folios para alistar) * 100</t>
  </si>
  <si>
    <t>(Providencias recuperadas e ingresadas en el sistema / Providencias programadas para recuperar ) *100</t>
  </si>
  <si>
    <t>(Número de productos entregados /Número de productos programados) * 100</t>
  </si>
  <si>
    <t>(Terminos Normalizados/ Terminos programados a normalizar) * 100</t>
  </si>
  <si>
    <t>(Cantidad de bibliotecas integradas / Cantidad de bibliotecas programasdas para integrarse) *100</t>
  </si>
  <si>
    <t>(Número de registros actualizados / Número de registros programados para actualizar) * 100</t>
  </si>
  <si>
    <t>(Cantidad de bibliotecas utilizando el aplicativo / cantidad de bibliotecas programadas) * 100</t>
  </si>
  <si>
    <t>(N°de documentos entregados / N° de documentos programados para entregar)* 100</t>
  </si>
  <si>
    <t>(N° de despachos organizados / N° de despachos programados para organizar) * 100</t>
  </si>
  <si>
    <t>(N° de Folios de expedientes y documentos organizados, digitalizados y preparados para conservar/N° de Folios de expedientes y documentos programados para organizar, digitalizar y preparar para su conservación) * 100</t>
  </si>
  <si>
    <t>(N° de Folios de expedientes con carácter histórico organizados, descritos y digitalizados/N° de Folios de expedientes con carácter histórico programados para ser organizados, descritos y digitalizados) * 100</t>
  </si>
  <si>
    <t>[Metros lineales de archivos organziados / Metros lineales proyectados para organizar] * 100</t>
  </si>
  <si>
    <t>(Número de soportes entregados / Número de soporte programados ) * 100</t>
  </si>
  <si>
    <t>No. de mecanismos implementados / No. de mecanismos programados</t>
  </si>
  <si>
    <t>(Cantidad de material producido / Cantidad de material requerido) * 100</t>
  </si>
  <si>
    <t>(Número de servicios de mantenimiento realizados / Número de servicio de mantenimiento programado ) * 100</t>
  </si>
  <si>
    <t>(Cantidad libros adquridos actualizadas / Cantidad de libros adquiridos actualizadas y programadas) * 100</t>
  </si>
  <si>
    <t>(No. de publicaciones  realizadas / No. de publicaciones  programadas) * 100</t>
  </si>
  <si>
    <t>(No. de teleconferencias o programas realizados y emitidos  / No. de teleconferencias o programas audiovisuales  programados) * 100</t>
  </si>
  <si>
    <t>(Cantidad de bibliotecas dotadas / cantidad de bibliotecas programadas para dotación) * 100</t>
  </si>
  <si>
    <t>Porcentaje de avance en la implementación del canal</t>
  </si>
  <si>
    <t>(Número de folios indexados /Número de folios programados´para indexar) * 100</t>
  </si>
  <si>
    <t>(Número de licencias expedidas/Número de licencias por expedir)*100</t>
  </si>
  <si>
    <t>(Número de documentos sociojurídicos SINEJ adquiridos / Número de documentos sociojurídicos SINEJ programados para ser adquiridos ) * 100</t>
  </si>
  <si>
    <t>GESTIÓN</t>
  </si>
  <si>
    <t>UI</t>
  </si>
  <si>
    <t>BID</t>
  </si>
  <si>
    <t>UIF</t>
  </si>
  <si>
    <t>RRHH</t>
  </si>
  <si>
    <t>EJRLB</t>
  </si>
  <si>
    <t>UACJ</t>
  </si>
  <si>
    <t>UDAE - SOCIO</t>
  </si>
  <si>
    <t>UDAE - CALIDAD</t>
  </si>
  <si>
    <t>UDAE - ESTADISTICA</t>
  </si>
  <si>
    <t>CENDOJ</t>
  </si>
  <si>
    <t>SEGUR</t>
  </si>
  <si>
    <t>URNA</t>
  </si>
  <si>
    <t>Software</t>
  </si>
  <si>
    <t>Salas programadas a dotar</t>
  </si>
  <si>
    <t>Equipos programados a adquirir</t>
  </si>
  <si>
    <t>Insumos de impresión</t>
  </si>
  <si>
    <t>Apoyo Técnico Especializado</t>
  </si>
  <si>
    <t xml:space="preserve">Licencias de software </t>
  </si>
  <si>
    <t>Apoyo Técnico</t>
  </si>
  <si>
    <t>Actividades programadas</t>
  </si>
  <si>
    <t>Audiencias virtuales programadas</t>
  </si>
  <si>
    <t>Modelo de Seguridad Informática</t>
  </si>
  <si>
    <t>Sistema de Información</t>
  </si>
  <si>
    <t>Supervición Técnica Especializada</t>
  </si>
  <si>
    <t>Actualización Tecnológica</t>
  </si>
  <si>
    <t>Asistente programados</t>
  </si>
  <si>
    <t>Modelo de Gestión</t>
  </si>
  <si>
    <t>Sistema de Información implementado</t>
  </si>
  <si>
    <t>Equipos de computo programados en el período</t>
  </si>
  <si>
    <t>Metros Cuadrados de Obra Negra terminada</t>
  </si>
  <si>
    <t>Metros Cuadrados de área construida</t>
  </si>
  <si>
    <t>Metros Cuadrados de Obra Gris y Blanca</t>
  </si>
  <si>
    <t>Metros Cuadrados de Obra Negra, Gris y Blanca</t>
  </si>
  <si>
    <t>Número de Salas de Audiencias Adecuadas y dotadas</t>
  </si>
  <si>
    <t>Sedes programadas a dotar</t>
  </si>
  <si>
    <t>Número de Salas de Audiencias adecuadas y dotadas</t>
  </si>
  <si>
    <t>Número de Despachos Judiciales Adecuados y dotados</t>
  </si>
  <si>
    <t>Número de Centros de servicios adecuados y dotados</t>
  </si>
  <si>
    <t>Metros Cuadrados de Obra Blanca</t>
  </si>
  <si>
    <t>Número de Despachos adecuados y dotados</t>
  </si>
  <si>
    <t>M2 de Infraestructura Física Adquirida</t>
  </si>
  <si>
    <t>Número de Sedes con Obras de Mantenimiento y/o Mejoramiento Terminadas</t>
  </si>
  <si>
    <t>Metodología de Información</t>
  </si>
  <si>
    <t>Comedores sedes judiciales programados</t>
  </si>
  <si>
    <t>Sedes Judiciales Intervenidas</t>
  </si>
  <si>
    <t>Diseño de Curso de Capacitación</t>
  </si>
  <si>
    <t>Discentes</t>
  </si>
  <si>
    <t>Pruebas de evaluación</t>
  </si>
  <si>
    <t>Simulador para práctica judicial</t>
  </si>
  <si>
    <t>Protección de Resultados</t>
  </si>
  <si>
    <t>Convenio Interadministrativo</t>
  </si>
  <si>
    <t>Servicios de Logística</t>
  </si>
  <si>
    <t>Cursos de Formación</t>
  </si>
  <si>
    <t>Servidores Judiciales Capacitados</t>
  </si>
  <si>
    <t>Servicio Técnico Especializado</t>
  </si>
  <si>
    <t>Publicación de Material Educativo</t>
  </si>
  <si>
    <t>Aspirantes capacitados</t>
  </si>
  <si>
    <t>Empleados Judiciales Capacitados</t>
  </si>
  <si>
    <t xml:space="preserve">Servidores Judiciales del Plan Nacional de Descongestión </t>
  </si>
  <si>
    <t>Jueces de Paz Capacitados</t>
  </si>
  <si>
    <t>Servidores Judiciales</t>
  </si>
  <si>
    <t>Servidores Judiciales asistentes</t>
  </si>
  <si>
    <t>Asesores expertos</t>
  </si>
  <si>
    <t>Unidades</t>
  </si>
  <si>
    <t>Evaluaciones de seguimiento</t>
  </si>
  <si>
    <t>Evaluaciones de impacto</t>
  </si>
  <si>
    <t>Módulos de fomación</t>
  </si>
  <si>
    <t>Investigaciones</t>
  </si>
  <si>
    <t>Programas de Formación</t>
  </si>
  <si>
    <t>Abogados Capacitados</t>
  </si>
  <si>
    <t>Módulos Intervenidos</t>
  </si>
  <si>
    <t>Campus y Aula Virtual Actualizado</t>
  </si>
  <si>
    <t>Módulo de Capacitación</t>
  </si>
  <si>
    <t>Módulos y cursos virtualizados</t>
  </si>
  <si>
    <t>Servidores Judiciales beneficiados con actividades ludicas</t>
  </si>
  <si>
    <t>Disidentes programados</t>
  </si>
  <si>
    <t>Servidores programados e intervenidos</t>
  </si>
  <si>
    <t>Servidores Judiciales beneficiados con actividades de prevención</t>
  </si>
  <si>
    <t>Proceso de Selección</t>
  </si>
  <si>
    <t>Estudio</t>
  </si>
  <si>
    <t xml:space="preserve">Número de actividades de procesos de selección desarrollados </t>
  </si>
  <si>
    <t xml:space="preserve"> pruebas diseñadas y estructuradas</t>
  </si>
  <si>
    <t xml:space="preserve">Número de listas conformadas </t>
  </si>
  <si>
    <t>Número de Registros de Elegibles actualizados /</t>
  </si>
  <si>
    <t>Sistema de incentivos implementado</t>
  </si>
  <si>
    <t>Dependencias Certificadas</t>
  </si>
  <si>
    <t>Dependencias Asesoradas</t>
  </si>
  <si>
    <t>Guía de Buenas Prácticas</t>
  </si>
  <si>
    <t>Observatorio con solución tecnológica</t>
  </si>
  <si>
    <t>Estudios</t>
  </si>
  <si>
    <t>Juridicciones con Modelo de negocios implementado</t>
  </si>
  <si>
    <t>Anuario Estadístico SINEJ</t>
  </si>
  <si>
    <t>Software de Gestión de Calidad</t>
  </si>
  <si>
    <t>SIERJU Actualizado</t>
  </si>
  <si>
    <t>Publicación</t>
  </si>
  <si>
    <t>Informes</t>
  </si>
  <si>
    <t xml:space="preserve">Normas </t>
  </si>
  <si>
    <t>Unidad</t>
  </si>
  <si>
    <t>Folios</t>
  </si>
  <si>
    <t>Folios de providencias recuperadas</t>
  </si>
  <si>
    <t>Adecuación Tecnológica</t>
  </si>
  <si>
    <t>Términos normalizados</t>
  </si>
  <si>
    <t>Bibliotecas</t>
  </si>
  <si>
    <t>Registros</t>
  </si>
  <si>
    <t>Diagnóstico</t>
  </si>
  <si>
    <t>Despachos</t>
  </si>
  <si>
    <t>metros lineales</t>
  </si>
  <si>
    <t>Soporte</t>
  </si>
  <si>
    <t>Mecanismo</t>
  </si>
  <si>
    <t>Forma (Material)</t>
  </si>
  <si>
    <t>Servicio</t>
  </si>
  <si>
    <t>Títulos</t>
  </si>
  <si>
    <t>Publicaciones</t>
  </si>
  <si>
    <t>Programas</t>
  </si>
  <si>
    <t>Bibliotecas Dotadas</t>
  </si>
  <si>
    <t>Canal Audiovisual</t>
  </si>
  <si>
    <t>Licencias</t>
  </si>
  <si>
    <t>Unidad Contractado</t>
  </si>
  <si>
    <t>Documentos</t>
  </si>
  <si>
    <t>ESTRATEGIA TRANSVERSAL                                 PND 2014-2018</t>
  </si>
  <si>
    <t>SITUACIÓN CON RESPECTO A LA META</t>
  </si>
  <si>
    <t xml:space="preserve"> Menor  al 40%</t>
  </si>
  <si>
    <t>Entre el 40 y el 70%</t>
  </si>
  <si>
    <t>Mayor al 70%</t>
  </si>
  <si>
    <t>Rama Judicial del Poder Público</t>
  </si>
  <si>
    <t>Consejo Superior de la Judicatura</t>
  </si>
  <si>
    <t>ANEXO No. 4: PLAN DE INVERSIONES RAMA JUDICIAL 2015-2018</t>
  </si>
  <si>
    <t>OBS</t>
  </si>
  <si>
    <t>ESTRATEGIAS PSD 2015-2018</t>
  </si>
  <si>
    <t>PROYECTOS</t>
  </si>
  <si>
    <t>HORIZONTE PSD</t>
  </si>
  <si>
    <t>UNIDAD RESPONSABLE</t>
  </si>
  <si>
    <t>TOTAL</t>
  </si>
  <si>
    <t>Cifras en Pesos Constantes</t>
  </si>
  <si>
    <t>Cifras en Millones $ Constantes</t>
  </si>
  <si>
    <t>ANEXO No. 3: PLAN ESTRATEGICO RAMA JUDICIAL 2015-2018</t>
  </si>
  <si>
    <t>PROYECTO</t>
  </si>
  <si>
    <t>OBJETIVOS</t>
  </si>
  <si>
    <t>META CUATREÑO</t>
  </si>
  <si>
    <t>INDICADOR DE SEGUIMIENTO DEL PSD</t>
  </si>
  <si>
    <t>CANTIDAD</t>
  </si>
  <si>
    <t>Fortalecer la Gestión Judicial de la Administración de Justicia a partir de la modernización y tecnificación de los modelos de gestión alineados al PET (Modelos de Despacho Judicial Virtual y Móvil)</t>
  </si>
  <si>
    <t xml:space="preserve">Fortalecer la plataforma tecnológica de la Rama Judicial (Infraestructura de software con última Tecnología Infraestructura de hardware con Tecnología de Punta) </t>
  </si>
  <si>
    <t>Fortalecer el esquema de seguridad de la información de la Rama Judicial (Modelo de seguridad actual)</t>
  </si>
  <si>
    <t>Implementar y Capacitar a los y las Servidores de la Rama Judicial en el uso y manejo de las tecnologías de la información y las comunicaciones</t>
  </si>
  <si>
    <t>Fortalecer la Gestión Judicial</t>
  </si>
  <si>
    <t>Mejorar la calidad de la información jurisprudencial</t>
  </si>
  <si>
    <t>Contribuir al acceso a los servicios de la administración de justicia para los usuarios del Distrito Judicial de Bogotá</t>
  </si>
  <si>
    <t>Contribuir al acceso a los servicios de la administración de justicia para los usuarios del Distrito Judicial de Barranquilla</t>
  </si>
  <si>
    <t>Contribuir al acceso a los servicios de la administración de justicia para los usuarios del Distrito Judicial de Cartagena - Bolívar</t>
  </si>
  <si>
    <t>Contribuir al acceso a los servicios de la administración de justicia para los usuarios del Distrito Judicial Medellín</t>
  </si>
  <si>
    <t>Mejorar la calidad en la prestación del servicio para los usuarios que demandan el acceso a la justicia en  la cabecera de circuito de Salamina Caldas y Buga</t>
  </si>
  <si>
    <t>Mejorar la calidad en la prestación del servicio para los usuarios que demandan el acceso a la justicia en la especialidad civil a nivel nacional</t>
  </si>
  <si>
    <t>Disponer de áreas adecuados para el trámite oral, la desconcentración judicial y la descongestión Judicial.</t>
  </si>
  <si>
    <t>Mejorar la calidad en la prestación del servicio para los usuarios que demandan el acceso a la justicia en la especialidad familia a nivel nacional</t>
  </si>
  <si>
    <t>Mejorar la calidad en la prestación del servicio para los usuarios que demandan el acceso a la justicia en la especialidad penal  a nivel nacional</t>
  </si>
  <si>
    <t>Contribuir al acceso a los servicios de la administración de justicia para los usuarios de la ley de Justicia y Paz</t>
  </si>
  <si>
    <t>Brindar espacios para mejorar la eficiencia en el servicio judicial judicial en la especialidad de lo contencioso administrativo</t>
  </si>
  <si>
    <t>Contribuir al acceso a los servicios de la administración de justicia en Acacias - Meta</t>
  </si>
  <si>
    <t>Contribuir al mejoramiento de la prestacion de los servicios  de administración de justicia para los usuarios del Municipio de Zipaquira- Cundinamarca</t>
  </si>
  <si>
    <t xml:space="preserve">Contribuir al acceso a los servicios de la administración de justicia para los usuarios de Calarcá- Departamento Quindío </t>
  </si>
  <si>
    <t>Contribuir a la eficiente y eficaz prestación de los servicios de la administración de justicia  para los usuarios de Facatativá - Cundinamarca</t>
  </si>
  <si>
    <t>Contar con sedes adecuados a nivel nacional para los Juzgados de Pequeñas Causas y Plena Competencia a Nivel Nacional</t>
  </si>
  <si>
    <t>Adquisición, construcción sede despachos judiciales de Bogotá</t>
  </si>
  <si>
    <t>Cumplir la Ley estatutaria de administración de justicia sobre desconcentración de despachos judiciales</t>
  </si>
  <si>
    <t>Contribuir al acceso a los servicios de la administración de justicia para las victimas del conflicto armado en colombia</t>
  </si>
  <si>
    <t>Contribuir al acceso a los servicios de la administración de justicia para los usuarios de ciudades intermedias y cabeceras de circuito</t>
  </si>
  <si>
    <t>Contribuir al acceso a los servicios de la administración de justicia para los usuarios en Zonas de Consolidación y Zonas de Frontera a Nivel Nacional</t>
  </si>
  <si>
    <t>Brindar instalaciones funcionales y dignas para el servicio judicial</t>
  </si>
  <si>
    <t>Contribuir al acceso a los servicios de la Administración de Justicia, dentro del Sistema Oral, en la Especialidad Penal Acusatorio</t>
  </si>
  <si>
    <t>Contribuir al acceso a los servicios de la administración de justicia en inmuebles propiedad de la Rama Judicial de todo el pais , y Mejorar las condiciones de seguridad dentro de las instalaciones judiciales de los usuarios internos y externos y dar cumplimiento a las normas de sismo resistencia</t>
  </si>
  <si>
    <t>Adquirir e instalar mobiliario, adecuar espacios de trabajo y solución tecnológica para las Salas de audiencia</t>
  </si>
  <si>
    <t>Sensibilizar en la prevención del riesgo osteomuscular para los usuarios del gimnasio, en las sedes de: Atlántico – Barranquilla, Boyacá – Tunja, Caldas – Manizales, Cauca – Popayán, Cundinamarca – Bogotá y Valle del Cauca – Cali.</t>
  </si>
  <si>
    <t>Fortalecer el Sistema de Ingreso a la Carrera Judicial a través de los Programas de Formación Judicial dirigido a Magistrados (as), Jueces (zas) y Empleados (as) de las Altas Cortes.</t>
  </si>
  <si>
    <t>Llevar a cabo el curso de formación y capacitación de la Rama Judicial</t>
  </si>
  <si>
    <t>Realizar cursos de inducción dirigidos a Empleados (as) de los despachos judiciales y personal administrativo que ingresan a la Rama Judicial a través del Concurso de Méritos</t>
  </si>
  <si>
    <t>Capacitar en áreas transversales al ejercicio de la función y competencias de los y las Servidores (as) de la Rama Judicial.</t>
  </si>
  <si>
    <t>Capacitar de manera permanente en la implementación y profundización en las siguientes áreas del Derecho: Civil, Familia, Penal, Laboral, Contencioso Administrativo, Disciplinario, Constitucional, Restitución de Tierras y Justicia Transicional, a funcionarios (as) y empleados (as) de los despachos judiciales.</t>
  </si>
  <si>
    <t xml:space="preserve">Impartir cursos de formación y actualización dirigidos a la Jurisdicción Espacial de Paz. </t>
  </si>
  <si>
    <t>Impartir formación intercultural y de derecho propio para mejorar la coordinación entre el Sistema Judicial Nacional, la Jurisdicción Especial Indígena y los grupos étnicos.</t>
  </si>
  <si>
    <t>Fortalecer el proceso cultural de calidad en la gestión judicial, prevención del riesgo y conservación del medio ambiente.</t>
  </si>
  <si>
    <t>Construir conocimiento a través del diseño y elaboración de módulos y materiales académicos.</t>
  </si>
  <si>
    <t>Implementar los modelos de Investigación y Proyección Social de la Escuela Judicial “Rodrigo Lara Bonilla”</t>
  </si>
  <si>
    <t xml:space="preserve">Realizar cursos de inducción dirigidos a Empleados (as) de los despachos judiciales y personal administrativo que ingresan a la Rama Judicial a través del Concurso de Méritos </t>
  </si>
  <si>
    <t>Capacitar en áeas del derecho a servidores judiciales de los despachos judiciales.</t>
  </si>
  <si>
    <t>Prevenir factores de Riesgo Psicosocial intra y extra laborales que afecte la salud mental de los servidores judiciales.</t>
  </si>
  <si>
    <t>Prevenir factores de riesgo osteomuscular intra y extra laborales que afecte la salud mental de los servidores judiciales.</t>
  </si>
  <si>
    <t xml:space="preserve">Incrementar el porcentaje de provisión de cargos de funcionarios y empleados por el sistema de carrera judicial. </t>
  </si>
  <si>
    <t>Promover la estructuración de un sistema de incentivos por competitividad para los servidores de la Rama Judicial.</t>
  </si>
  <si>
    <t>Realizar estudios sobre la administración de justicia, para contar con insumos que permitan direccionar acciones  de mejora.</t>
  </si>
  <si>
    <t>Ampliar y mantener el Sistema Integrado y Control de Calidad y/o Medio Ambiente</t>
  </si>
  <si>
    <t>Asesorar y acompañar el proceso de implementación, ajuste y/o rediseño del Sistema Integrado de Gestión y Control de la Calidad de las dependencias judiciales administrativas que se encuentren en el proceso</t>
  </si>
  <si>
    <t>Armonizar los sistemas de gestión de calidad, control y medio ambiente para la Rama Judicial</t>
  </si>
  <si>
    <t xml:space="preserve">Mejoramiento en el uso de la informacion estadistica </t>
  </si>
  <si>
    <t>Fortalecer la gestión documental de la Rama Judicial</t>
  </si>
  <si>
    <t>Fortalecer la gestión judicial de las Altas Cortes, Sala Jurisdiccional Disciplinaria del Consejo Superior de la Judicatura, el Tribunal Administrativo de Cundinamarca y los Juzgados Administrativos de Bogotá</t>
  </si>
  <si>
    <t>Mejorar el contenido y la calidad de la información estadística</t>
  </si>
  <si>
    <t>Mejoramiento en el uso de la información estadística</t>
  </si>
  <si>
    <t>Garantizar el cumplimiento de los lineamientos propuestos por el BID dentro del proyecto apoyo al fortalecimiento de los servicios de justicia a nivel nacional.</t>
  </si>
  <si>
    <t>Fortalecer la gestión judicial</t>
  </si>
  <si>
    <t>Fortalecer la infraestructura de protección de las sedes judiciales a nivel nacional</t>
  </si>
  <si>
    <t>Proteger la integridad de los funcionaros judiciales a través de la implementación de esquemas de protección con vehículo.</t>
  </si>
  <si>
    <t>Digitalizar el archivo físico de la Unidad de Registro Nacional de Abogados y Auxiliares de la Justicia, garantizando su conservación física y facilitando su difusión en línea a usuarios internos y externos.</t>
  </si>
  <si>
    <t>Consolidar y universalizar la información relacionada con normatividad, jurisprudencia y doctrina</t>
  </si>
  <si>
    <t>Realizar la logistica necesaria que permita la participación de la Rama Judicial en eventos de interes</t>
  </si>
  <si>
    <t>Fortalecer los canales y medios de comunicación hacia los usuarios internos y externos</t>
  </si>
  <si>
    <t>Propiciar la aplicación de nuevas tecnologías de la información y comunicaciones en la actividad judicial</t>
  </si>
  <si>
    <t>Propiciar nuevas formas didácticas e ilustrativas que permitan a grupos vulnerables apropiar conocimientos en temas judiciales</t>
  </si>
  <si>
    <t>Realizar labores de logística y coordinación que incluyan pruebas de captura y almacenamiento de información para la instalación del software para el registro  nacional de profesionales del derecho</t>
  </si>
  <si>
    <t>Llevar y mantener actualizado el registro de profesionales del derecho, jueces de paz y auxiliares de la justicia</t>
  </si>
  <si>
    <t>Dar cumplimiento a la normatividad que autoriza el ejercicio profesional de estudiantes del derecho</t>
  </si>
  <si>
    <t>Mejoramiento del contenido y la calidad de la información estadística</t>
  </si>
  <si>
    <t>CSF</t>
  </si>
  <si>
    <t>Al 31 de marzo de 2016
[2]</t>
  </si>
  <si>
    <t>410-803-41</t>
  </si>
  <si>
    <t>Divulgaación, documentación y preservación de la memoria histórica de la Rama Judicial a nivel nacional</t>
  </si>
  <si>
    <t>INFORMACIÓN PLAN DE ACCIÓN 2016</t>
  </si>
  <si>
    <t>Instancia
Responsable</t>
  </si>
  <si>
    <t>PSAA16-10487
PSAA16-10478</t>
  </si>
  <si>
    <t>PSAA16-10487
PSAA16-10474</t>
  </si>
  <si>
    <t>PSAA16-10487
PSAA16-10466</t>
  </si>
  <si>
    <t>PSAA16-10487
PSAA16-10464</t>
  </si>
  <si>
    <t>PSAA16-10487
PSAA16-10480
PSAA16-10463</t>
  </si>
  <si>
    <t>PSAA16-10487
PSAA16-10480
PSAR16-29
PSAA16-10463</t>
  </si>
  <si>
    <t>PSAA16-10487
PSAA16-10480
PSAR16-28
PSAR16-27
PSAA16-10463</t>
  </si>
  <si>
    <t>Folios incorporados al sistema de Inteligencia Documental</t>
  </si>
  <si>
    <t>(Número de Folios incorporados al sistema de Inteligencia Documental / Número de Folios programados a incorporar al sistema de Inteligencia Documental) * 100</t>
  </si>
  <si>
    <t>Facilitar el registro, análisis, almacenamiento y gestión de la información digital y digitalizada de los procesos judiciales.</t>
  </si>
  <si>
    <t>Dependencias adecuadas con audio y video</t>
  </si>
  <si>
    <t>(Sumatoria de dependencias equipadas con audio y video / Número de  dependencias programadas para equipar con audio y video) *100</t>
  </si>
  <si>
    <t>(Número de productos adquiridos / Núnero de productos  programados a adquirir) *100</t>
  </si>
  <si>
    <t>Toners para impresoras laser</t>
  </si>
  <si>
    <t>Garantizar el suministro y disponibilidad de los insumos de impresión para suplir las necesidades de la Rama Judicial.</t>
  </si>
  <si>
    <t>INICIAL DECRETO LIQUIDACIÓN 2550 / 2015</t>
  </si>
  <si>
    <t>VIGENTES</t>
  </si>
  <si>
    <t>Seguridad, Justicia y Democracia para la construcción de la Paz</t>
  </si>
  <si>
    <t>AVANCE PLAN DE ACCIÓN</t>
  </si>
  <si>
    <t>Unidad de Informática</t>
  </si>
  <si>
    <t>Proyecto BID</t>
  </si>
  <si>
    <t>Recursos Humanos</t>
  </si>
  <si>
    <t>Oficina de Seguridad</t>
  </si>
  <si>
    <t>Unidad Administración Carrera Judicial</t>
  </si>
  <si>
    <t>Escuela Judicial Rodrigo Lara Bonilla</t>
  </si>
  <si>
    <t>Centro de Documentación Judicial</t>
  </si>
  <si>
    <t>Unidad de Infraestructura Física</t>
  </si>
  <si>
    <t>Unidad Registro Nacional Abogados y …</t>
  </si>
  <si>
    <t>Eje 2: Justicia en Red- Auditoria de Reparto</t>
  </si>
  <si>
    <t>Informe de Auditoria</t>
  </si>
  <si>
    <t xml:space="preserve">Software </t>
  </si>
  <si>
    <t>x</t>
  </si>
  <si>
    <t>Toners</t>
  </si>
  <si>
    <t>Canales WAN e Internet</t>
  </si>
  <si>
    <t xml:space="preserve">Eje 2: Justicia en Red - Servicio de Datacenter </t>
  </si>
  <si>
    <t>Audiencias virtuales realizadas</t>
  </si>
  <si>
    <t xml:space="preserve">Dotar con Conectividad WAN, y con canales de Internet, a los sitios de las sedes administrativas de la Rama Judicial, para su integración a la red Corporativa de la Rama Judicial.
</t>
  </si>
  <si>
    <t>Servicio de audiencias virtuales</t>
  </si>
  <si>
    <t>(Número de audiencias realizadas / Número de audiencias  programados a realizar) *100</t>
  </si>
  <si>
    <t>Brindar el servicio de audiencias virtuales, para permitir la entrevista entre internos de los centros de reclusión a nivel nacional e internacional, con sus respectivos jueces y abogados, de forma que se reduzcan los riesgos y costos por traslados físicos.</t>
  </si>
  <si>
    <t>1. Contar con servicios de TI de acuerdo a los requisitos del negocio.
2. Disponer de información útil y relevante para la toma de decisiones.
3. Contar con seguridad de la información, infraestructuras de procesamiento y aplicaciones.
4. Dar agilidad a las TI.
5. Fortalecer la plataforma tecnológica de DataCenter
6. Fortalecer mecanismos de seguridad de la información.
7. Brindar continuidad y disponibilidad del servicio de negocio.</t>
  </si>
  <si>
    <t>-</t>
  </si>
  <si>
    <t>Puntos de red instalados y operando</t>
  </si>
  <si>
    <t xml:space="preserve">Puntos de red </t>
  </si>
  <si>
    <t>(Número de puntos de red instalados y operando / Número de puntos de red programados) *100</t>
  </si>
  <si>
    <t>Actualizar el Cableado estructurado a categoría 6A, a fin de lograr trasmitir información, a mayores velocidades, y así lograr implementar nuevos servicios TIC en sedes de la Entidad.</t>
  </si>
  <si>
    <t>Reportes de operación realizada a la  Seguridad de la Información</t>
  </si>
  <si>
    <t>Vulnerabilidades remediadas</t>
  </si>
  <si>
    <t>(Número de vulnerabilidades que fueron detectadas y remediadas / Número de vulnerabilidades programadas a remediar)*100</t>
  </si>
  <si>
    <t>Fortalecer las condiciones de aseguramiento de la información.</t>
  </si>
  <si>
    <t>Debido a los recortes presupuestales realizados por el Ministerio de Hacienda la Unidad Informática no contó con los recursos suficientes para realizar la inversión.</t>
  </si>
  <si>
    <t>Eje 2: Justicia en Red - Licenciamiento Oracle</t>
  </si>
  <si>
    <t>Licenciamiento Oracle</t>
  </si>
  <si>
    <t>Contar con el licenciamiento de Oracle por 3 años (2016-2018).</t>
  </si>
  <si>
    <t>Seccionales atendidas por Software</t>
  </si>
  <si>
    <t>(No. de Seccionales atendidas por el software incluido el nivel central / No. de Seccionales programadas a ser atendidas por el software incluido el nivel central) *100</t>
  </si>
  <si>
    <t>Contar con un sistema de información unificado para centralizar la información relacionada con todos los procesos de contratación de la Rama Judicial, así como la gestión de inventarío en los Almacenes a nivel nacional</t>
  </si>
  <si>
    <t>Sistemas de información actualizados y soportados</t>
  </si>
  <si>
    <t>(Número de Sistemas de Informacion actualizados / Número de Sistemas de Informacion programados a actualizar) *100</t>
  </si>
  <si>
    <t>Sistemas de información de nómina con las actualizaciones de ley, y soporte para su correcta operación</t>
  </si>
  <si>
    <t xml:space="preserve">Sistemas de información  actualizado </t>
  </si>
  <si>
    <t>(Número de actualizaciones aplicadas al Sistemas de información de nómina) /( Número de actualizaciones liberadas para el Sistema de información de nómina) *100</t>
  </si>
  <si>
    <t>Incorporar al sistema de talento humano Kactus con que cuenta la Rama Judicial, las nuevas disposiciones legales, mejoras técnicas y funcionales que permitan actualizarlo para que responda de manera eficiente, efectiva, eficaz, oportuna, segura,  al nuevo marco remunerativo producto de las reformas normativas</t>
  </si>
  <si>
    <t>Soporte a infraestructura tecnológica</t>
  </si>
  <si>
    <t>Incidentes atendidos resueltos</t>
  </si>
  <si>
    <t>Contar con la mesa de ayuda que nos proporciona atención oportuna a los requerimientos de los funcionarios de la Rama,relacionadas con  las fallas  que se presenten en la infraestructura de hardware y redes LAN, lo que permite continuidad en las labores que ellos desempeñan.</t>
  </si>
  <si>
    <t>Servidores judiciales capacitados en los estándares, recomendaciones y mejores prácticas internacionales en la Gestión y Gobierno de TI</t>
  </si>
  <si>
    <t>Servidores judiciales capacitados en TIC</t>
  </si>
  <si>
    <t>(Número de Servidores judiciales capacitados en G+G TI / Número de Servidores judiciales programados a capacitar en G+G TI)  * 100</t>
  </si>
  <si>
    <t>Contar con los conocimientos y las herramientas que permitan hacer planeación, seguimiento, control y verificación de cada una de los proyectos relacionados con tecnología dentro de la Rama Judicial, y garantizar que los responsables de cada uno de estos proyectos cuenten con los conceptos y experticia para desarrollar su labor de manera idónea, en busca de contar con las mejores condiciones tecnológicas para la prestación del Servicio de Administración de Justicia.</t>
  </si>
  <si>
    <t>Formar y certificar las competencias digitales de servidores judiciales, en los tres niveles de formación que constituyen el PSJD ( Programa Servidor Judicial).</t>
  </si>
  <si>
    <t xml:space="preserve">Contar con dependecias adecuadas en infraestructura tecnológica para la implementación del sistema oral. Debido a la necesidad de cumplir el acuerdo de Sala Administrativa sobre implementación de CGP. </t>
  </si>
  <si>
    <t>Hosting y administración de servidores</t>
  </si>
  <si>
    <t>Sistemas de Información en modalidad de hosting</t>
  </si>
  <si>
    <t>(Número de canales operando/ Número de canales contratados ) * 100</t>
  </si>
  <si>
    <t>Canales</t>
  </si>
  <si>
    <t>(Número de sistemas de información operando / Número de sistemas de información necesarios para la entidad) *100</t>
  </si>
  <si>
    <t>Acuerdo de Licenciamiento ilimitado Oracle</t>
  </si>
  <si>
    <t>Auditoria realizada</t>
  </si>
  <si>
    <t xml:space="preserve">Verificar y documentar el comportamiento de los sistemas de Información de reparto, Justicia XXI web y Sierju. </t>
  </si>
  <si>
    <t>(Número de incidentes resueltos / Número de incidentes registrados ) * 100</t>
  </si>
  <si>
    <t>VEHICULOS BLINDADOS</t>
  </si>
  <si>
    <t>FORTALECIMIEBNTO ESQUEMAS DE PROTECCIÓN PERSONAS</t>
  </si>
  <si>
    <t>Enero de 2016</t>
  </si>
  <si>
    <t>Noviembre de 2016</t>
  </si>
  <si>
    <t>Elaboracion de Estudios Previos</t>
  </si>
  <si>
    <t>La sala Administrativa Aprobó Plan de Inversión OSEG 2016. Actualemnte se elaboran estudios previos para la contratación</t>
  </si>
  <si>
    <t>Elaboración del estudio de dimensionamiento, capacidad y costos y definición de los Terminos de Referencia para el Diseño, implantación y puesta en marcha del Sistema Integrado Único de Gestión Judicial de la Rama Judicial</t>
  </si>
  <si>
    <t>Sistema de información Judicial (capacity planning) en operación</t>
  </si>
  <si>
    <t>X</t>
  </si>
  <si>
    <t>(Informes de Gestión Judicial entregados / Informes de Gestión programados) * 100</t>
  </si>
  <si>
    <t>Mediante el sistema de Información Judicial se logra mayor celeridad y oportunidad en los procesos judiciales</t>
  </si>
  <si>
    <t>Diciembre de 2016</t>
  </si>
  <si>
    <t>Actualmente se encuentra abierto el proceso No. 49 sobre capacity planning para adelantar este proyecto.</t>
  </si>
  <si>
    <t>Diseño y puesta en marcha (implantación, instalación , capacitación, soporte) de un Sistema de Información Jurisprudencial en las Altas Cortes , incluyendo la adquisción de una Bodega de datos Jurisprudencial</t>
  </si>
  <si>
    <t>Sistema de Información Jurisprudencial y Bodega de datos en operación</t>
  </si>
  <si>
    <t>Sistema de Información Jurisprudencial implementado</t>
  </si>
  <si>
    <t>Con el Sistema de Información Jurisprudencial se logra mayor celeridad y calidad en los procesos judiciales y en el acceso de los diferentes operaodres judiciales</t>
  </si>
  <si>
    <t>Actualmente se encuentra abierto el proceso No. 50 para adelantar este proyecto.</t>
  </si>
  <si>
    <t>Salas de Audiencia con solución tecnológica adquirida e instalada</t>
  </si>
  <si>
    <t>Número de Salas de Audiencias dotados con solución de tecnología</t>
  </si>
  <si>
    <t xml:space="preserve">(Sumatoria de Salas de audiencia dotadas / Número de Salas de audiencia Programadas a dotar) * 100  </t>
  </si>
  <si>
    <t>Proveer los espacios requeridos en forma adecuada y debidamente dotados para apoyar la oralidad en la justicia</t>
  </si>
  <si>
    <t>Junio de 2016</t>
  </si>
  <si>
    <t>Número de Salas de Audiencias y Centro de Servicios dotadas con mobiliario</t>
  </si>
  <si>
    <t xml:space="preserve">(Sumatoria de Salas de audiencia y Centro de Servicios dotadas / Número de Salas de audiencia y Centro de Servicios Programadas a dotar) * 100  </t>
  </si>
  <si>
    <t>Proveer los espacios requeridos en forma adecuada y debidamente dotados para apoyar la oralidad en la justicia y la atención al ciudadano</t>
  </si>
  <si>
    <t>Modelo Integrado Único de Negocio definido y diseñado</t>
  </si>
  <si>
    <t>Salas de Audiencia y centros de servicios con mobiliario adquirido e instalado</t>
  </si>
  <si>
    <t>Rama Judicial con procesos y procedimientos organizados y optimizados en las diferentes jurisdicciones</t>
  </si>
  <si>
    <t>Este proyecto se está ejecutando mediante el contrato 07 de 2015 con la Firma Inversiones Holos S.A.</t>
  </si>
  <si>
    <t xml:space="preserve">Logística suministrada y publicaciones impresas y en medios magnéticos elaboradas </t>
  </si>
  <si>
    <t>Difusión y divulgación de los resultados del proyecto</t>
  </si>
  <si>
    <t>Febrero de 2017</t>
  </si>
  <si>
    <t>Para este proyecto se requieren vigencias futuras</t>
  </si>
  <si>
    <t>Suministro de la logística como apoyo a la realización de los foros acerca de la “Cultura de Legalidad de las Regiones y Seguridad Jurídica”
Suministro de las publicaciones, impresas y en medios magnéticos, para la difusión y divulgación de los resultados del Proyecto</t>
  </si>
  <si>
    <t>Informe de Evaluación Final realizada</t>
  </si>
  <si>
    <t xml:space="preserve">Determinar y verificar los resultados del proyecto </t>
  </si>
  <si>
    <t>Julio de 2016</t>
  </si>
  <si>
    <t>Auditoría externa del proyecto realizada</t>
  </si>
  <si>
    <t>Determinar y verificar los estados financieros, contables y de adquisiciones del proyecto</t>
  </si>
  <si>
    <t>Septiembre de 2016</t>
  </si>
  <si>
    <t>Abril de 2017</t>
  </si>
  <si>
    <t>Informes de ejecución del proyecto elaborados</t>
  </si>
  <si>
    <t>Gerencia y administración del proyecto</t>
  </si>
  <si>
    <t xml:space="preserve">Enero </t>
  </si>
  <si>
    <t>Diciembre</t>
  </si>
  <si>
    <t>Apoyar los procesos documentales y de servicios  de Jurisprudencia mediante la digitalización de las providencias</t>
  </si>
  <si>
    <t>Servicios de información y comunicaciones</t>
  </si>
  <si>
    <t>(Servicios de información y comunicaciones prestados / Servicios de información y comunicaciones programados) * 100</t>
  </si>
  <si>
    <t xml:space="preserve">Fortalecer, modernizar y mejorar los servicios de información ofrecidos a través del Portal Web de la Rama Judicial, con el desarrollo de aplicaciones móviles, APLI o APP </t>
  </si>
  <si>
    <t>Sistema Nacional de Bibliotecas</t>
  </si>
  <si>
    <t>Comprar  obras jurídicas Nacionales y/o Extranjeras e incorporar al Sistema de Información Doctrinario y Normativo – SIDN</t>
  </si>
  <si>
    <t>Publicaciones Institucionales</t>
  </si>
  <si>
    <t>Prestar los servicios de diseño, diagramación y elaboración de impresos, y duplicación</t>
  </si>
  <si>
    <t>Productos audiovisuales Institucionales</t>
  </si>
  <si>
    <t xml:space="preserve">Prestar los servicios de preproducción, realización, producción, postproducción y emisión de programas de televisión, teleconferencias y documentales </t>
  </si>
  <si>
    <t>Formas ilustrativas de difusión de información</t>
  </si>
  <si>
    <t>Elaborar una colección de cinco guías didácticas cuya temática corresponde a población vulnerable</t>
  </si>
  <si>
    <t>Documentos judiciales y administrativos intervenidos</t>
  </si>
  <si>
    <t>Inventariar y organizar los documentos (expedientes, providencias y documentos administrativos) conforme las TRD y TVD aprobadas y los que se encuentran en estado especial de conservación.</t>
  </si>
  <si>
    <t>Actualizar la información referencial del Sistema de Información Doctrinario y Normativo de la Rama Judicial y varios de sus componentes tecnológicos</t>
  </si>
  <si>
    <t xml:space="preserve">  </t>
  </si>
  <si>
    <t>Las actividades  y metas de este proyecto  se aplazaron para la vigencia 2017 porque el proyecto no contó con recursos durante la presente vigencia debido al aplazamiento de recursos  Decreto 378 de marzo de 2016</t>
  </si>
  <si>
    <t>Disponer de espacios físicos adecuados  para el mejoramiento y facilidad en la prestación  del servicio de acceso  a la justicia en la ciudad de Bogotá.</t>
  </si>
  <si>
    <t>Continuar proceso constructivo iniciado durante la vigencia 2015; Realizar Estudios Técnicos, Diseños y obtención de Permisos y Licencias; Adelantar Construcción, Suministrar e instalar equipos especiales e interventoría técnica para sede despachos judiciales de Salamina - Caldas</t>
  </si>
  <si>
    <t>Metros Cuadrados de infraestructura Física construida en obra   Blanca</t>
  </si>
  <si>
    <t>Mejorar la prestación del servicio de  justicia para los habitantes de Salamina Caldas</t>
  </si>
  <si>
    <t>A la fecha  esta en ejecución</t>
  </si>
  <si>
    <t xml:space="preserve">Contratos en ejecución </t>
  </si>
  <si>
    <t>Salas de audiencias  adecuadas y dotadas con mobiliario</t>
  </si>
  <si>
    <t>Mejorar la calidad en la prestación del servicio para los usuarios que demandan el acceso a la justicia en la especialidad civil a nivel nacional, disponiendo de infraestructura física adecuada: Salas de audiencias tipos B y D.</t>
  </si>
  <si>
    <t>Las metas de este proyecto (oralidad Civil), se presentan conjuntamente con las metas establecidas para la Oralidad en juzgados de Familia, debido a que son los recursos destinados para la implementación del Código General del proceso e incluyen las salas de audiencia que no fueron terminadas durante la vigencia del 2015.</t>
  </si>
  <si>
    <t>Mejorar la calidad en la prestación del servicio para los usuarios que demandan el acceso a la justicia en la  oralidad en la especialidad de lo contencioso administrativo</t>
  </si>
  <si>
    <t>Se revisó  la relación de necesidades y se reprogramo la adecuación de algunas salas debido al aplazamiento de recurso por mil millones</t>
  </si>
  <si>
    <t>Incluye la entrega de las salas de audiencias que no fueron terminadas y que están en construcción con recursos del año 2015</t>
  </si>
  <si>
    <t>Sede despachos judiciales adecuada y dotada - Zuipaquirá</t>
  </si>
  <si>
    <t>Sede despachos judiciales - Salamina Caldas</t>
  </si>
  <si>
    <t>Disponer de una sede propia para mejorar la prestación del servicio de acceso a la justicia para los habitantes de Zipaquirá</t>
  </si>
  <si>
    <t>Se revisó la ejecución del proyecto, las cantidades de obra y necesidades de recursos.  Fue aprobado en el Plan de Inversiones</t>
  </si>
  <si>
    <t>Sede despachos judiciales adecuada y dotada - Zipaquirá</t>
  </si>
  <si>
    <t>Sede despachos judiciales adecuada y dotada - Soacha</t>
  </si>
  <si>
    <t>Metros Cuadrados de infraestructura física construida en obra Blanca</t>
  </si>
  <si>
    <t>Disponer de una sede propia para mejorar la prestación del servicio de acceso a la justicia para los habitantes de Soacha</t>
  </si>
  <si>
    <t>Contratos en ejecución, se han realizado actividades de supervisión del contrato de interventoría</t>
  </si>
  <si>
    <t>Disponer de una sede propia para mejorar la prestación del servicio de acceso a la justicia para los habitantes de Calarcá</t>
  </si>
  <si>
    <t>Poner en servicio la Sede de los Despachos Judiciales de  Bogotá Ubicados en el CAN</t>
  </si>
  <si>
    <t>Abril de 2016</t>
  </si>
  <si>
    <t>Sede despachos judiciales adecuada y dotada - Bogotá CAN</t>
  </si>
  <si>
    <t xml:space="preserve">Se solicitó autorización de Contratación y se actualizaron los estudios previos para la dotación de los ascensores y el faltante de mobiliario. </t>
  </si>
  <si>
    <t>Continuar con la ejecución de las obras de adecuación  de la sede del poblado en Medellín y Realizar los estudios Técnicos para iniciar la adecuación del edificio sede calle 64 de la ciudad de Bogotá</t>
  </si>
  <si>
    <t>Desconcentración  adecuadas y dotadas con mobiliario</t>
  </si>
  <si>
    <t>Sedes adecuadas</t>
  </si>
  <si>
    <t>Poner en servicio la Sede de los Despachos Judiciales del Poblado en Medellín e iniciar con los estudios para la adecuación de la sede calle 64 de Bogota</t>
  </si>
  <si>
    <t>Se Revisó el Cronograma de obra y las obras adicionales, se solicitó autorización de adición d de los contratos 105 y 113 d de 2015</t>
  </si>
  <si>
    <t>Se relacionan dos sedes adecuadas porque los recursos se destinan a la terminación de una sede y a la contratación de los estudios técnicos para iniciar el proceso de adecuación de la segunda sede</t>
  </si>
  <si>
    <t>Sedes Judiciales  adecuadas y dotadas con mobiliario</t>
  </si>
  <si>
    <t>Sedes  adecuadas y dotadas con mobiliario</t>
  </si>
  <si>
    <t>Las actividades  y metas de este proyecto  se aplazaron para la vigencia 2017 porque el proyecto no contó con recursos durante la presente vigencia.</t>
  </si>
  <si>
    <t>Mantener en buen estado  la infraestructura física de la Rama Judicial para la prestación del servicio de administración de justicia</t>
  </si>
  <si>
    <t>Una vez se tuvo conocimiento del aplazamiento de recursos  fue necesario revisar la prioridad de las inversiones y ajustar la metas de sede intervenidas y solicitar autorización a  la Sala Administrativa para distribuir los recursos definitivos del 2016</t>
  </si>
  <si>
    <t>Fue necesario ajustar las metas proyectadas para el año 2016 debido al aplazamiento de recursos dispuesto en el Decreto 378 de 2016</t>
  </si>
  <si>
    <t>Salas de Salas  adecuadas y dotadas con mobiliario</t>
  </si>
  <si>
    <t>Mejorar la calidad en la prestación del servicio para los usuarios que demandan el acceso a la justicia en la  oralidad en la especialidad Penal</t>
  </si>
  <si>
    <t>Se han realizado actividades de  supervisión de los contratos de interventoría, los cuales están en ejecución desde el año 2015. se ajustan las metas de salas adecuadas y se reemplaza una parte por reposición de salas que presentan alto estado de deterioro por uso y cumplimiento de vida útil</t>
  </si>
  <si>
    <t>En la meta total están incluidas las salas que no se entregaron en la vigencia del 2015.</t>
  </si>
  <si>
    <t>Estudios
(Instrumentos archivisticos)</t>
  </si>
  <si>
    <t>Avance del estudio contratado: (Número de productos (instrumentos) recibidos / número de productos (instrumentos) contratados) * 100</t>
  </si>
  <si>
    <t xml:space="preserve">Elaborar y/o actualizar los Instrumentos Archivísticos para la Gestión Documental de Tribunales Superiores y Juzgados de la Jurisdicción Ordinaria de la Rama Judicial, conforme las directrices de las TRD .
Implementar el Sistema de Gestión de Correspondencia y Archivo de documentos oficiales – SIGOBius en la Corte Suprema de Justicia, Corte Constitucional y Consejo de Estado
</t>
  </si>
  <si>
    <t>Sistema Nacional de Relatorías</t>
  </si>
  <si>
    <t xml:space="preserve">(N° de mts lineales organizados /N° de mts lineales programados para organizar)*100 </t>
  </si>
  <si>
    <t>Propiciar nuevas formas didácticas e ilustrativas que permitan a grupos vulnerables apropiar conocimientos en temas judiciales: Recopilar información</t>
  </si>
  <si>
    <t>Consolidar el patrimonio jurisprudencial del país: Incorporación de documentos digitalizados, metadatos y mejoras al sistema de relatorías "Jurisprudencia Colombiana</t>
  </si>
  <si>
    <t>Intervención de archivos y aplicación de TRD y TVD aprobadas</t>
  </si>
  <si>
    <t>Implementar el Sistema de Gestión de Correspondencia y Archivo de documentos oficiales – SIGOBius en la Corte Suprema de Justicia, Corte Constitucional y Consejo de Estado.</t>
  </si>
  <si>
    <t>Sistema de Gestión de Correspondencia y Archivo de documentos oficiales – SIGOBius</t>
  </si>
  <si>
    <t xml:space="preserve">Tablas de Retención y Valoración Documental </t>
  </si>
  <si>
    <t xml:space="preserve">Software SIGOBius </t>
  </si>
  <si>
    <t>(Altas Cortes con el SIGOBius implementado y funcionando / No. de Altas Cortes programadas a implementar en SIGOBius) *100</t>
  </si>
  <si>
    <t>Ampliar la cobertura del Sistema de Gestión de Correspondencia y Archivo de documentos oficiales – SIGOBius, mejorar los canales de comunicación con los usuarios internos y externos</t>
  </si>
  <si>
    <t>PSAA16-10469
PSAA16-10487
PSAA16-10499</t>
  </si>
  <si>
    <t>Contratar el soporte académico, tecnológico, virtual y aulas con ayudas audiovisuales para la ejecución de la Fase  1 y 2 del VII Curso de Formación Judicial inicial.</t>
  </si>
  <si>
    <t>Herramientas virtuales para formación de los discentes del VII Curso de Formación Judicial Inicial.</t>
  </si>
  <si>
    <t>Adelantar el VII Curso de Formación Judicial Inicial, con las herramientas tecnológicas necesarias para que tanto discentes como formadores realicen las actividades virtuales programadas en el cronograma.</t>
  </si>
  <si>
    <t>Preparación del Marco Lógico y Especificaciones Técnicas Esenciales Acuerdo PSAA12-9256</t>
  </si>
  <si>
    <t>El soporte académico, tecnológico, virtual y aulas con ayudas audiovisuales para la ejecución de la Fase  1 y 2 del VII Curso de Formación Judicial inicial, se extenderá hasta junio de 2017 y comprometerá recursos de dicha anualidad.</t>
  </si>
  <si>
    <t>Servicios logísticos para la ejecución del VII Curso de Formación Judicial Inicial.</t>
  </si>
  <si>
    <t>(Número de aspirantes participantes en el VII Curso de Formación Judicial inicial. / Número de aspirantes participantes programados en el VII Curso de Formación Judicial inicial. ) * 100</t>
  </si>
  <si>
    <t>Formar a los aspirantes a ingresar o ascender en la Rama judicial en las competencias requeridas en su quehacer Judicial.</t>
  </si>
  <si>
    <t>Primera Fase del VIII Curso de Formación Judicial Inicial para Empleados de Altas Cortes</t>
  </si>
  <si>
    <t>Módulos de Formaciónj Judicial actualizados</t>
  </si>
  <si>
    <t>Contratar la logística para para la ejecución de la Fase  1 y 2 del VII Curso de Formación Judicial inicial.</t>
  </si>
  <si>
    <t>La logística para para la ejecución de la Fase  1 y 2 del VII Curso de Formación Judicial inicial, se extenderá hasta junio de 2017 y comprometerá recursos de dicha anualidad.</t>
  </si>
  <si>
    <t xml:space="preserve">Contratar la Logística para la Formación en  Sistema Integrado de Gestión de Calidad y Medio Ambiente </t>
  </si>
  <si>
    <t xml:space="preserve">Curso de Formación Judicial </t>
  </si>
  <si>
    <t>Fortalecer el proceso cultural de calidad en la gestión judicial y administrativa de  los servidores judiciales.</t>
  </si>
  <si>
    <t>Formación en SIGCMA.</t>
  </si>
  <si>
    <t xml:space="preserve">Contratar la logística para Formación en Competencias Laborales del Programa de Inducción </t>
  </si>
  <si>
    <t>Capacitar a los empleados de la Rama Judicial  a nivel nacional, atendiendo lo consagrado en el numeral 6.2 de la norma técnica NTCGP 1000: 2009 y las Normas de Alto Nivel conjuntamente con el Modelo Estándar de Control Interno.</t>
  </si>
  <si>
    <t>Formación de inducción.</t>
  </si>
  <si>
    <t>Contratar la logística  Formación para el desarrollo de las funciones administrativas y judiciales del Prpgrama de Inducción</t>
  </si>
  <si>
    <t>Capacitar a los empleados de las Unidades de la Sala Administrativa del CSJ, Dirección Ejecutiva de Administración Judicial y Consejos Seccionales para el desarrollo de las funciones administrativas y judiciales que deben desempeñar en el ejercicio de su cargo.</t>
  </si>
  <si>
    <t xml:space="preserve">Capacitar a los empelados y funcionarios de los distritos judiciales del país, dotandolos de las herramientas cognitivas necesarias para la aplicación de los dispositivos de justicia transicional y los instrumentos conceptuales para garantizar el goce efectivo y el reconocimiento de los DDHH. </t>
  </si>
  <si>
    <t>Formación básica en áreas transversales.</t>
  </si>
  <si>
    <t xml:space="preserve">Capacitar a los servidores judiciales, brindando  las herramientas cognitivas necesarias para erradicar toda forma de discriminación y violencia basada en género en los estrados judiciales y en la sociedad colombiana. </t>
  </si>
  <si>
    <t>El conversatorio Nacional se realizó en la vigencia 2015, para la presente anualidad todo lo relacionado con la Sentencia T-760 de 2008, se incluyó dentro del programa del Derecho a la Salud.</t>
  </si>
  <si>
    <t>Contratar la logística para la Formación en Técnicas de la Oralidad</t>
  </si>
  <si>
    <t>Capacitar a los servidores judiciales con la finalidad de mejorar y fortalecer capacidades de los servidores judiciales, que les permita desarrollar su labor de forma satisfactoria, con competencias dirigidas a la oralidad y los retos que esto representa.</t>
  </si>
  <si>
    <t>Contratar la logística para  Formación en Mecanismos Alternativos de Solición de Conflictos</t>
  </si>
  <si>
    <t>Capacitar a los funcionarios y empleados de la Rama Judiial, en temas de Mecanismos Alternativos de Solución de Conflictos, con la finalidad de fortalecer las habilidades en la resolución de los controversias, que diariamente son presentados en los despachos judiciales y que pueden terminarse de forma anticipada.</t>
  </si>
  <si>
    <t xml:space="preserve">Capacitar a los empleados y funcionarios judiciales en el contenido de la Sentencia T-760 de 2008 de la Corte Constitucional, así como las principales líneas de decisión en materia de acción de tutela, en tratándose del derecho fundamental a la salud y la constante actualización de la normatividad vigente. </t>
  </si>
  <si>
    <t>Capacitar a los Empleados y Funcionarios de los Despachos con competencia en asuntos civiles, comerciales y agrarios de los distritos judiciales del País, sobre el Código General del Proceso, con el objeto de permitir que los servidores judiciales encargados de hacer realidad el nuevo esquema procesal, conozcan las disposiciones contenidas en él, las comprendan y las apliquen en el ejercicio de la función que les corresponde.</t>
  </si>
  <si>
    <t>Formación especializada.</t>
  </si>
  <si>
    <t>Contratar la logística para la Formación para la Implementación del Código General del Proceso</t>
  </si>
  <si>
    <t>Dar continuidad a los cursos de capacitación sobre la Ley 1564 de 2012 mediante la cual se expidió el Código General del Proceso, a todos los empleados y funcionarios judiciales de las diferentes especialidades.</t>
  </si>
  <si>
    <t>Capacitar a los Magistrados y empleados de los Tribunales Administrativos y Jueces y empleados de los juzgados con competencia en procesos de lo contencioso administrativo en el manejo de audiencias, la práctica de pruebas y liquidación de créditos.</t>
  </si>
  <si>
    <t>Capacitar a los servidores judiciales en asuntos procedimentales y sustanciales  que incumben con la competencia de quienes laboran en las Salas Disciplinarias de los Consejos Seccionales de la Judicatura.</t>
  </si>
  <si>
    <t xml:space="preserve">Capacitar qa los servidores judiciales de los Despachos con competencia en asuntos de Familia en temas como Régimen probatorio, Procesos de jurisdicción voluntaria, Procesos Ejecutivos.
</t>
  </si>
  <si>
    <t>Capacitar a los servidores judiciales  en los módulos relativos al Sistema General de Seguridad Social en Pensiones, Riesgos Laborales, liquidación de cálculo actuarial, impacto del Código General del Proceso en materia laboral, técnicas de conciliación y manejo de audiencias orales.</t>
  </si>
  <si>
    <t>Capacitar a los funcionarios judiciales para lograr optimizar el tiempo empleado en las audiencias con una eficaz dirección de las mismas,  que permita darle agilidad al sistema y se adopten decisiones con calidad en el menor tiempo posible, restableciendo la confianza del usuario.</t>
  </si>
  <si>
    <t>Ofrecer a los servidores judiciales los mecanismos para entender la nueva forma de administrar justicia en materia penal, cambiar la cultura jurídica de la escrituralidad por la oralidad, la oficiosidad por un sistema rogado, las técnicas de oralidad, expresión corporal y oral</t>
  </si>
  <si>
    <t>Capacitar a los servidores judiciales a todos los servidores judicial del área penal que tienen el deber legal de tomar decisiones aplicando el nuevo código,  decisiones que deben adoptarse sin dilaciones injustificadas propendiendo por una pronta y cumplida justicia máxime cuando en su gran mayoría involucra el derecho fundamental de la libertad de las personas.</t>
  </si>
  <si>
    <t>Capacitar a los servidores en la aplicación Ley 975 de 2005 entró a regir en nuestro país la Justicia Transicional con la finalidad de facilitar los procesos de paz y la reincorporación individual o colectiva a la vida civil de miembros de grupos armados al margen de la ley.</t>
  </si>
  <si>
    <t>Capacitar a los servidores judiciales la Ley de Victimas y Restitución de Tierras y sus decretos reglamentarios 4633, 4634 y 4635 de 2011, los cuales establecen unos procedimientos especiales de la poblaciones afrodescendiente, pueblos indígenas y pueblo Room, como sujetos de derechos colectivos.</t>
  </si>
  <si>
    <t>Generar espacios para discusiones constructivas sobre la interpretación constitucional,  normatividad reciente del derecho de petición y habeas data (Ley 1712 de 2014 y Ley 1755 de 2015),  derecho ambiental y pluralismo jurídico utilizando como metodología la discusión de casos, socialización de experiencias y buenas prácticas judiciales en materia constitucional.</t>
  </si>
  <si>
    <t>Conformar y actualizar la Red de  Formadores de la Escuela Judicial integrada por Magistrados y Jueces con experiencia y experticia suficientes tanto técnica como pedagógica en las diferentes áreas de conocimiento, que les permite ejercer  los roles mencionados, mediante un intercambio de experiencias, saberes, actitudes y aptitudes</t>
  </si>
  <si>
    <t xml:space="preserve">Contratar la logística para la Formación del  Conversatorio y acciones para la consolidación Nacional del Consejo Superior de la Judicatura, la Salas Administrativas y la Sala Disciplinarias </t>
  </si>
  <si>
    <t xml:space="preserve">Brindar a los servidores judiciales de las Salas Administrativas y Disciplinarias del Consejo Superior de la Judicatura un espacio académico en el cual se expondrán las probelmaticas de las actuaciones judiciales, contando con la intervención de expertos internacionales en temas de gerencia judicial. </t>
  </si>
  <si>
    <t xml:space="preserve">Contratar la logística para la Formación del Conversatorio y acciones para la consolidación Nacional de la Jurisdicción Constitucional </t>
  </si>
  <si>
    <t>Capacitar a los funcionarios judiciales con competencia en asuntos constitucionales, en los temas de mas relevancia de la jurisdicción, que permitan fortalecer las competencias en el que hacer judicial.</t>
  </si>
  <si>
    <t>Contratar la logística para la Formación del Conversatorio y acciones para la consolidación Nacional de la Jurisdicción Ordinaria</t>
  </si>
  <si>
    <t>Capacitar a los funcionarios judiciales con competencia en asuntos de la jurisdicción contenciosa administrativa , en los temas de mas relevancia de la jurisdicción, que permitan fortalecer las competencias en el que hacer judicial.</t>
  </si>
  <si>
    <t xml:space="preserve">Contratar la logística para la Formación del Conversatorio y acciones para la consolidación Nacional de la  Jurisdicción Contencioso Administrativo </t>
  </si>
  <si>
    <t>Informe de comisión de la Asistencia de la Directora a la Asamblea</t>
  </si>
  <si>
    <t xml:space="preserve">Informes </t>
  </si>
  <si>
    <t>Participación de la Directora de la Escuela Judicial a  las Asambleas de la Red Iberoamericana de Escuelas Judiciales,  en calidad de miembro de la Junta Directiva de la RIAEJ.</t>
  </si>
  <si>
    <t>Servidores judiciales inscritos en seminarios y/o congresos.</t>
  </si>
  <si>
    <t>Permitir la participación de servidores judiciales con miras a su actualización en diferentes tematicas relacionadas con su función, en la realización de los eventos académicos que sean ofertados a la Escuela Judicial</t>
  </si>
  <si>
    <t>Contratar la logística para la  Formación para el Fortalecimiento Institucional</t>
  </si>
  <si>
    <t>Capacitar a los funcionarios y empelados, para el fortalecimiento de sus competencias, habilidades y aptitudes, para procurar la eficiencia en el cumplimiento de su misión.</t>
  </si>
  <si>
    <t>Servicios profesionales y de apoyo a la gestión para realizar el apoyo a la Supervisión de los contratos que se requieran para ejecutar el VII Curso de Formación Judicial Inicial y del Plan de Formación de la Rama Judicial 2016.</t>
  </si>
  <si>
    <t xml:space="preserve">Permitir que los formadores y formadoras de la Escuela Judicial, cuenten con los servicios logisticos requeridos al trasladarsen a las diferentes sedes designadas por la Escuela Judicial, para impartir las mesas de estudio correspondientes a la  Parte General del VII Curso de Formación Judicial Inicial.
</t>
  </si>
  <si>
    <t>Prestar los servicios profesionales para realizar el apoyo a la supervisión al contrato del suministro de los pasajes aéreos a los asistentes, facilitadores, coordinadores, conferencistas y demás participantes nacionales e internacionales que se requieran para el desarrollo y ejecución del Plan de Formación de la Rama Judicial 2016.</t>
  </si>
  <si>
    <t>Prestar  el apoyo técnico  a la  Unidad de Recursos Humanos de la Dirección Ejecutiva de Administración Judicial en la  Supervisión de la contratación cuyo objeto es Suministrar los pasajes aéreos a los asistentes, facilitadores, coordinadores, conferencistas y demás participantes nacionales e internacionales que se requieran para el desarrollo y ejecución del Plan de Formación de la Rama Judicial 2015.</t>
  </si>
  <si>
    <r>
      <t xml:space="preserve">Prestar los servicios profesionales para realizar el apoyo a la supervisión del proceso de </t>
    </r>
    <r>
      <rPr>
        <b/>
        <sz val="12"/>
        <color theme="1"/>
        <rFont val="Calibri"/>
        <family val="2"/>
      </rPr>
      <t>Subasta Inversa</t>
    </r>
    <r>
      <rPr>
        <sz val="10"/>
        <color theme="1"/>
        <rFont val="Calibri"/>
        <family val="2"/>
      </rPr>
      <t>, cuyo objeto es Suministrar los pasajes aéreos a los asistentes, facilitadores, coordinadores, conferencistas y demás participantes nacionales e internacionales que se requieran para el desarrollo y ejecución del Plan de Formación de la Rama Judicial 2015.</t>
    </r>
  </si>
  <si>
    <t>Capacitar a todos los Jueces de Paz y Reconsideración electos por primera vez y que necesitan una formación urgente para conocer las funciones y deberes de la figura y su desarrollo dentro de la comunidad que los eligió</t>
  </si>
  <si>
    <t>Formación Jueces de Paz</t>
  </si>
  <si>
    <t>Generar  diálogos de reconocimiento del sistema judicial Nacional y de los sistemas de Jurisdicción Especial Indígena a fin coordinar mediante mecanismos conjuntos para garantizar el entendimiento del derecho propio, este programa su vez, apoya la formación de los consejos comunitarios y de sus comunidades y capacitación para un fortalecimiento del pueblo Rom</t>
  </si>
  <si>
    <t>Formación Intercultural y de Derecho Propio para mejorar la Coordinación con el Sistema Judicial Nacional, la Jurisdicción especial Indígena y Grupos Étnicos</t>
  </si>
  <si>
    <t>Contratar la logística para la Formación en Proyección Social</t>
  </si>
  <si>
    <t>Proveer un espacio para que todos los intervinientes en la administración de justicia cuenten con herramientas para el mejoramiento permanente de sus competencias profesionales, es decir, generar un mayor acercamiento de las comunidades del país a la justicia, y unas estrategias para lograr dichos objetivos</t>
  </si>
  <si>
    <t xml:space="preserve"> Formación en Proyección Social</t>
  </si>
  <si>
    <t>Contratar la logística para la Formación a través de Alianzas y Convenios  Nacionales e Internacionales</t>
  </si>
  <si>
    <t>Articular la capacitación con otras entidades de los sectores público y privado, sobre todo en asuntos en los que existen ejes problémicos comunes y en los que se evidencia la posibilidad de materializar y efectivizar políticas públicas a través de jornadas formativas que se erigen como el mejor escenario para el debate y la búsqueda y obtención de conclusiones.</t>
  </si>
  <si>
    <t>Documento</t>
  </si>
  <si>
    <t>Realizar la consultoria para la elaboración de un documento de investigación para Jueces y Magistrados</t>
  </si>
  <si>
    <t>Construcción del conocimiento.</t>
  </si>
  <si>
    <t xml:space="preserve">Contración de la recolección y sistematización de datos para la integración con al  Registo Académico del Plan de Formación de la Rama Judicial 2016. </t>
  </si>
  <si>
    <t>Registro Académico</t>
  </si>
  <si>
    <t>Mantener la información del registro académico actualizada de manera descentralizada, desde la sede del evento, maximizar los recursos destinados para el desarrollo del Programa Académico definido por la H. Sala Administrativa del Consejo Superior de la Judicatura, por intermedio de la Escuela Judicial “Rodrigo Lara Bonilla”, realizando los procedimientos de seguridad pertinentes que provean la confiabilidad de la información registrada.</t>
  </si>
  <si>
    <t>Registo Académico del Plan de Formación de la Rama Judicial 2016</t>
  </si>
  <si>
    <t>Formación en el uso y manejo de las tecnologías de la información y las comunicaciones.</t>
  </si>
  <si>
    <t>Capacitar a todos los servidores judiciales en el uso de las herramientas de la técnologia, a fin de que los procesos sean más celeres y eficientes.</t>
  </si>
  <si>
    <t>Formación en el uso de las TIC</t>
  </si>
  <si>
    <t>ContratarImpresión y reimpresión de materiales educativos</t>
  </si>
  <si>
    <t xml:space="preserve">Contar con los materiales educativos a ser entregados   a los discentes participante de capacitaciones. </t>
  </si>
  <si>
    <t>Documentos contentivos de: sistematización de necesidades, actualización de procedimientos de calidad</t>
  </si>
  <si>
    <t>Construir materiales académicos bajo la metodología d ela escuela Judicial, asi mismo asesorar a los autores de los diferentes módulos de formación.</t>
  </si>
  <si>
    <t xml:space="preserve"> Pago Vigencias expiradas contratos 81- 2012, 185- 2012 y 177-2013</t>
  </si>
  <si>
    <t xml:space="preserve">Contratar la logística  para la Formación de Induccion para garantizar el desempeño eficiente, eficaz y de calidad de los servidores judiciales. </t>
  </si>
  <si>
    <t>Capacitar a los empleados  a nivel nacional, que por concurso ingresen a la Rama Judicial por primera vez, pues es importante formar adecuadamente a quienes van a ejercer funciones en la Rama dotándolos de herramientas de aprendizaje, reflexión, construcción, gestión y aplicación para que sean competentes en el trabajo de equipo y asuman el compromiso de logro integral de la organización y lo hagan visible en la gestión específica que desarrollan.</t>
  </si>
  <si>
    <t>Formación de Inducción.</t>
  </si>
  <si>
    <t>Informe de Evaluación Final</t>
  </si>
  <si>
    <t>Material Educativo impreso</t>
  </si>
  <si>
    <t>Sedes con obras de mejoramiento y/o mantenimiento</t>
  </si>
  <si>
    <t>Dependencias Certificadas en SIGMA</t>
  </si>
  <si>
    <t>Adelantar estudios especiales de investigación sociológica acorde con lo contemplado en el artículo 94 de la Ley 270 de 1996. - Verificación de la calidad del reporte estadístico de gestión de los Despachos Judiciales en Juzgados de todas las especialidades y todas las jurisdicciones de la Rama Judicial en Barranquilla, Cartagena, Montería, Quibdo y Buga.</t>
  </si>
  <si>
    <t>Estudio sobre calidad de la información estadística</t>
  </si>
  <si>
    <t>Validar la concordancia de la información relativa a los inventarios reportados en el Sistema de Información Estadística de la Rama Judicial – SIERJU, versus los procesos que efectivamente se encuentren en los despachos.;  siendo la verificación un medio para asegurar que todos los reportes estadísticos producidos en estas ciudades, tengan los niveles de calidad requeridos; lo que implica definir y cuantificar las medidas y técnicas de medición de calidad de los reportes.</t>
  </si>
  <si>
    <t>Adelantar estudios especiales de investigación sociológica acorde con lo contemplado en el artículo 94 de la Ley 270 de 1996. - Gestión del conocimiento y análisis estratégico de la UDAE.</t>
  </si>
  <si>
    <t>Estudio sobre metodología para la gestión del conocimiento</t>
  </si>
  <si>
    <t xml:space="preserve">Establecer una metodología para la gestión del conocimiento en la organización y el direccionamiento estratégico de la misma, que permita a la Sala Administrativa del Consejo Superior de la Judicatura, contar con las herramientas necesarias para articular los requisitos de la gestión del conocimiento previstos en el Sistema Integrado de Gestión. </t>
  </si>
  <si>
    <t xml:space="preserve">Las proyecciones de costos definidas en el Plan de Inversiones de la Unidad de Desarrollo y Análisis Estadístico para la vigencia de 2016 por valor de $2.760.000.000, para ejecutar los componentes asociados al proyecto de “ESTUDIOS E INVESTIGACIONES SOCIOJURÍDICAS A NIVEL NACIONAL”, se vieron afectadas con un recorte de $1.860.000.000, quedando  una partida disponible de $900.000.000, para inversión en este proyecto, según lo aprobado por la Sala Administrativa del Consejo Superior de la Judicatura, mediante el Acuerdo No. PSAA16-10487, del 18 de Marzo de 2016, “Por el cual se autoriza un aplazamiento en el presupuesto asignado a la Rama Judicial para la vigencia 2016”, para dar cumplimiento a lo previsto el Decreto 378 del 4 de marzo de 2016, “Por el cual se aplazan unas apropiaciones en el Presupuesto General de la Nación para la vigencia fiscal de 2016 y se dictan otras disposiciones”. </t>
  </si>
  <si>
    <t>El componente no se ejecutará en la presente vigencia, el virtud al aplazamiento de recursos previsto en el Acuerdo  PSAA16-10487, del 18 de Marzo de 2016.</t>
  </si>
  <si>
    <t>Se pretende dar continuidad a la política señalada por la Sala Administrativa del Consejo Superior de la Judicatura en los Acuerdos PSAA14-10160 y 10161, manteniendo, actualizando y ampliando la certificación en normas de calidad NTCGP 1000:2009 e ISO 9001:2015 en la totalidad de las dependencias de la Sala Administrativa del Consejo Superior de la Judicatura y Despachos Judiciales certificados, y ampliando la cobertura a los Despachos Judiciales que se encuentran en proceso de implementación.</t>
  </si>
  <si>
    <t>Informe de las activiades de asesoría adelantadas</t>
  </si>
  <si>
    <t xml:space="preserve">Las proyecciones de costos definidas en el Plan de Inversiones de la Unidad de Desarrollo y Análisis Estadístico para la vigencia de 2016 por valor de $850.000.000, para ejecutar los componentes asociados al proyecto de “IMPLEMENTACION DE UN SISTEMA DE GESTIÓN INTEGRADO DEL CONSEJO SUPERIOR DE LA JUDICATURA A NIVEL NACIONAL”, se vieron afectadas con un recorte de $750.000.000, quedando  una partida disponible de $100.000.000, para inversión en este proyecto, según lo aprobado por la Sala Administrativa del Consejo Superior de la Judicatura, mediante el Acuerdo No. PSAA16-10487, del 18 de Marzo de 2016, “Por el cual se autoriza un aplazamiento en el presupuesto asignado a la Rama Judicial para la vigencia 2016”, para dar cumplimiento a lo previsto el Decreto 378 del 4 de marzo de 2016, “Por el cual se aplazan unas apropiaciones en el Presupuesto General de la Nación para la vigencia fiscal de 2016 y se dictan otras disposiciones”. </t>
  </si>
  <si>
    <t>N.A.</t>
  </si>
  <si>
    <t>Pagar los compromisos que fueron adquiridos desde la vigencia 2014, y se encontraban en reserva 2015, pero dado que las facturas no se pudieron cancelar en razón a que no contaban con el cumplido técnico, se convirtieron en vigencias expiradas. Como en la presente vigencia no se cuenta con recursos para cubrir esos compromisos, es necesario realizar el trámite de vigencias expiradas, apropiando recursos con cargo al proyecto Aplicación de un sistema de Información Estadístico de Gestión de la Rama Judicial. Atendiendo lo solicitado por el Director de la Unidad de Planeación de la Dirección Ejecutiva de Administración Judicial, mediante oficio DEAJPL16-212 del 08 de marzo de 2016, en el cual requiere prever una partida de $89.990.712, para efectuar el tercer y cuarto pago del contrato No. 048 de 2014.</t>
  </si>
  <si>
    <t xml:space="preserve">Las proyecciones de costos definidas en el Plan de Inversiones de la Unidad de Desarrollo y Análisis Estadístico para la vigencia de 2016 por valor de $600.000.000, para ejecutar los componentes asociados al proyecto de “APLICACION DE UN SISTEMA DE INFORMACIÓN ESTADÍSTICO DE GESTIÓN DE LA RAMA JUDICIAL”, se vieron afectadas con un recorte de $510.009.288, quedando  una partida disponible de $89.990.712, para inversión en este proyecto, según lo aprobado por la Sala Administrativa del Consejo Superior de la Judicatura, mediante el Acuerdo No. PSAA16-10487, del 18 de Marzo de 2016, “Por el cual se autoriza un aplazamiento en el presupuesto asignado a la Rama Judicial para la vigencia 2016”, para dar cumplimiento a lo previsto el Decreto 378 del 4 de marzo de 2016, “Por el cual se aplazan unas apropiaciones en el Presupuesto General de la Nación para la vigencia fiscal de 2016 y se dictan otras disposiciones”. </t>
  </si>
  <si>
    <t>PSAA16-10487
PSAA16-10493</t>
  </si>
  <si>
    <t>PSAA16-10487
PSAA16-10468
PSAA16-10491</t>
  </si>
  <si>
    <t>Archivo digitalizado.</t>
  </si>
  <si>
    <t>Digitalizar el archivo fisico de la Unidad de Regsitro Nacional de Abogados y Auxiliares de la Justicia de los tramites adelantados del año 2011 al 2016.</t>
  </si>
  <si>
    <t>Se presento a La H. sala Administrativa el plan de inversión obteniendo aprobación mediante acuerdo No. PSAA16-10468 de febrero 25 de 2016,  acuerdo que fue modificado en actividades y presupuesto mediante Acuerdo PSA PSAA16-10491.</t>
  </si>
  <si>
    <t>Documentos elaborados de tarejetas profesionales, licencias temporales y jueces de paz.</t>
  </si>
  <si>
    <t>Identificar a los profesionales del derecho y jueces de paz a traves de un documento.</t>
  </si>
  <si>
    <t>Alistamiento de documentos (Digitalizar el archivo fisico)</t>
  </si>
  <si>
    <t>adquisic</t>
  </si>
  <si>
    <t>2015011000225</t>
  </si>
  <si>
    <t>PSAA16-10487
PSAA16-10465
PSAA16-10502</t>
  </si>
  <si>
    <t>Mobiliario para comedores</t>
  </si>
  <si>
    <t xml:space="preserve">Sedes dotadas con Comedores </t>
  </si>
  <si>
    <t xml:space="preserve">Cobertura = (Número de sedes dotadas con comedores / Número de sedes programadas a dotar con comedores)  * 100 </t>
  </si>
  <si>
    <t>Mejorar los niveles de bienestar social de los servidores judiciales.</t>
  </si>
  <si>
    <t>Dotación de gimnasios</t>
  </si>
  <si>
    <t>Sedes dotadas con gimnasios</t>
  </si>
  <si>
    <t xml:space="preserve">Cobertura = (Número de sedes dotadas con gimnasios / Número de sedes programadas a dotar con gimnasios ) * 100 </t>
  </si>
  <si>
    <t xml:space="preserve">Poner a disposición de los servidores judiciales gimnasios en pro de mejorar su  nivel de bienestar social y rendimiento laboral. </t>
  </si>
  <si>
    <t>Formar a los servidores judiciales en la prevención del riesgo psicosocial intra y extra laborales, que puedan causar enfermedad mental</t>
  </si>
  <si>
    <t>Actividades de prevención del riesgo psicosocial</t>
  </si>
  <si>
    <t>Sensibilizar a los servidores judiciales en la importancia de su salud laboral y mejorar el clima laboral.</t>
  </si>
  <si>
    <t>Intervenir en el riesgo osteomuscular a los servidores judiciales que presenten patología de origen común o laboral.</t>
  </si>
  <si>
    <t>Sillas Ergonomicas y Puestos de trabajo ergonomicos</t>
  </si>
  <si>
    <t>Servidores Judiciales beneficiados con actividades de prevención del riesgo osteomuscular</t>
  </si>
  <si>
    <t xml:space="preserve">(No. de servidores judiciales beneficiados con dotacion de sillas y puestos de trabajo ergonomicos / No. de servidores judiciales programados a ser beneficiados con dotacion de sillas y puestos de trabajo ergonomicos) * 100              </t>
  </si>
  <si>
    <t>Mejorar las condiciones laborales de los servidores judiciales que presentan patologías de riesgo osteomuscular.</t>
  </si>
  <si>
    <t>Prevención del riesgo cardiovascular y control del estrés en los Magistrados y Jueces del sistema oral.</t>
  </si>
  <si>
    <t>Examenes cardiovasculares</t>
  </si>
  <si>
    <t>Funcionarios beneficiados con actividades de prevención cardiovascular</t>
  </si>
  <si>
    <t xml:space="preserve">Cobertura examenes cardiovasculares = (No. funcionarios a los que se les practico examen cardiovascular / No. de funcionarios programados para practicarles examen cardiovascular) * 100 </t>
  </si>
  <si>
    <t xml:space="preserve">Determinar los servidores judiciales que presentan problemas cardiovasculares para que inicien sus tratamientos respectivos. </t>
  </si>
  <si>
    <t>PSAA16-10467
PSAA16-10487
PSAA16-10489</t>
  </si>
  <si>
    <t>Registro y lista de elegibles</t>
  </si>
  <si>
    <t>Aumentar el porcentaje de cobertura de la provisión de cargos por el sistema de carrera.</t>
  </si>
  <si>
    <t>Mediante Oficio CJOFI16-597 del 26 de febrero de 2016, se remitió a la DEAJ, el marco lógico y demás documentación para el inicio del proceso de contración. Se suministró la información técnica y se realizaron las diferentes actividades de carácter precontractual solicitadas por la Dirección Ejecutiva para su contratación.</t>
  </si>
  <si>
    <t>La Sala aprobó inicialmente el Plan de Inversiones el 24 de febrero de 2016, el cual fue modificado por dicho órgano el 4 de abril del año en curso.</t>
  </si>
  <si>
    <t>Diseño, construcción y aplicación de pruebas psicotecnicas, de conocimientos, competencias, aptitudes y/o habilidades para cargos de empleados de Tribunales, Juzgados y Centros de Servicios</t>
  </si>
  <si>
    <t xml:space="preserve">Custodia, seguridad y almacenamiento de las pruebas de conocimientos, competencias, aptitudes, habilidades, psicotécnicas, cuadernillos, hojas de respuestas y demás documentación con las convocatorias para cargos de funcionarios y empleados. </t>
  </si>
  <si>
    <t>Servicio de seguridad, custodia y almacenamiento de pruebas</t>
  </si>
  <si>
    <t>Garantizar la confidencialidad y reserva de las pruebas psicotécnicas, de conocimientos, competencias, aptitudes y/o habilidades</t>
  </si>
  <si>
    <t>Avance del servicio contratado: (Número de servicios recibidos / número de servicios contratados) * 100</t>
  </si>
  <si>
    <t xml:space="preserve">Trámite vigencia expirada Dirección Ejecutiva para proceso de selección de funcionarios. </t>
  </si>
  <si>
    <t>Realización del pago de la obligación</t>
  </si>
  <si>
    <t>Atender las obligaciones contraidas en desarrollo del contrato</t>
  </si>
  <si>
    <t>Mediante Oficio CJMEM16-92 del 11 de marzo de 2016 y con fundamento en la solicitud realizada a la Sala por la DEAJ el 2 de marzo de 2016, se presentó a consideración de la Sala la modificación del Plan de Inversiones de la Unidad para la inclusión del trámite de una vigencia expirada para atender obligaciones por parte del la DEAJ relacionadas con la convocatoria de funcionarios.</t>
  </si>
  <si>
    <t>Avance del Servicio (Número de pagos realizados / Número de productos programados a realizar) * 100</t>
  </si>
  <si>
    <t>PLAN DE ACCIÓN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</si>
</sst>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 ;\-#,##0\ "/>
    <numFmt numFmtId="165" formatCode="_-* #,##0_-;\-* #,##0_-;_-* &quot;-&quot;??_-;_-@_-"/>
  </numFmts>
  <fonts count="22" x14ac:knownFonts="1">
    <font>
      <sz val="11"/>
      <color theme="1"/>
      <name val="Calibri"/>
      <family val="2"/>
      <scheme val="minor"/>
    </font>
    <font>
      <sz val="10"/>
      <color theme="1"/>
      <name val="Calibri"/>
      <family val="2"/>
    </font>
    <font>
      <b/>
      <sz val="10"/>
      <color indexed="8"/>
      <name val="Calibri"/>
      <family val="2"/>
    </font>
    <font>
      <b/>
      <sz val="10"/>
      <color theme="1"/>
      <name val="Calibri"/>
      <family val="2"/>
    </font>
    <font>
      <sz val="11"/>
      <color theme="1"/>
      <name val="Calibri"/>
      <family val="2"/>
      <scheme val="minor"/>
    </font>
    <font>
      <sz val="9"/>
      <color theme="1"/>
      <name val="Trebuchet MS"/>
      <family val="2"/>
    </font>
    <font>
      <sz val="9"/>
      <color theme="1"/>
      <name val="Calibri"/>
      <family val="2"/>
      <scheme val="minor"/>
    </font>
    <font>
      <b/>
      <sz val="9"/>
      <color theme="1"/>
      <name val="Trebuchet MS"/>
      <family val="2"/>
    </font>
    <font>
      <sz val="10"/>
      <color indexed="8"/>
      <name val="Calibri"/>
      <family val="2"/>
    </font>
    <font>
      <sz val="9"/>
      <name val="Trebuchet MS"/>
      <family val="2"/>
    </font>
    <font>
      <b/>
      <sz val="12"/>
      <color indexed="8"/>
      <name val="Trebuchet MS"/>
      <family val="2"/>
    </font>
    <font>
      <sz val="9"/>
      <color indexed="8"/>
      <name val="Trebuchet MS"/>
      <family val="2"/>
    </font>
    <font>
      <i/>
      <sz val="16"/>
      <name val="Monotype Corsiva"/>
      <family val="4"/>
    </font>
    <font>
      <i/>
      <sz val="16"/>
      <color indexed="8"/>
      <name val="Monotype Corsiva"/>
      <family val="4"/>
    </font>
    <font>
      <b/>
      <sz val="12"/>
      <color theme="0"/>
      <name val="Trebuchet MS"/>
      <family val="2"/>
    </font>
    <font>
      <b/>
      <sz val="9"/>
      <color indexed="8"/>
      <name val="Trebuchet MS"/>
      <family val="2"/>
    </font>
    <font>
      <b/>
      <sz val="9"/>
      <color rgb="FFC00000"/>
      <name val="Trebuchet MS"/>
      <family val="2"/>
    </font>
    <font>
      <sz val="9"/>
      <color indexed="81"/>
      <name val="Tahoma"/>
      <family val="2"/>
    </font>
    <font>
      <b/>
      <sz val="9"/>
      <color indexed="81"/>
      <name val="Tahoma"/>
      <family val="2"/>
    </font>
    <font>
      <b/>
      <sz val="10"/>
      <color rgb="FFFF0000"/>
      <name val="Calibri"/>
      <family val="2"/>
    </font>
    <font>
      <sz val="10"/>
      <name val="Calibri"/>
      <family val="2"/>
    </font>
    <font>
      <b/>
      <sz val="12"/>
      <color theme="1"/>
      <name val="Calibri"/>
      <family val="2"/>
    </font>
  </fonts>
  <fills count="13">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indexed="55"/>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231">
    <xf numFmtId="0" fontId="0" fillId="0" borderId="0" xfId="0"/>
    <xf numFmtId="0" fontId="1" fillId="0" borderId="0" xfId="0" applyFont="1" applyAlignment="1">
      <alignment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3" fontId="1" fillId="2"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right" vertical="center" wrapText="1"/>
    </xf>
    <xf numFmtId="0" fontId="1" fillId="0" borderId="0" xfId="0" applyFont="1" applyFill="1" applyAlignment="1">
      <alignment vertical="center" wrapText="1"/>
    </xf>
    <xf numFmtId="49" fontId="2" fillId="3"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 fontId="2" fillId="3" borderId="14" xfId="0" applyNumberFormat="1" applyFont="1" applyFill="1" applyBorder="1" applyAlignment="1">
      <alignment horizontal="center" vertical="center" wrapText="1"/>
    </xf>
    <xf numFmtId="1" fontId="2" fillId="4" borderId="14"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4" fontId="7" fillId="5" borderId="1" xfId="0" applyNumberFormat="1" applyFont="1" applyFill="1" applyBorder="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3" fontId="1" fillId="0" borderId="1" xfId="0" applyNumberFormat="1" applyFont="1" applyFill="1" applyBorder="1" applyAlignment="1">
      <alignment vertical="top" wrapText="1"/>
    </xf>
    <xf numFmtId="0" fontId="5" fillId="0" borderId="14"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9" fontId="1" fillId="0" borderId="1" xfId="2" applyFont="1" applyFill="1" applyBorder="1" applyAlignment="1">
      <alignment horizontal="center" vertical="center" wrapText="1"/>
    </xf>
    <xf numFmtId="0" fontId="9" fillId="2" borderId="0" xfId="0" applyFont="1" applyFill="1"/>
    <xf numFmtId="0" fontId="10" fillId="2" borderId="0" xfId="0" applyFont="1" applyFill="1" applyBorder="1" applyAlignment="1">
      <alignment vertical="center"/>
    </xf>
    <xf numFmtId="3" fontId="9" fillId="2" borderId="0" xfId="0" applyNumberFormat="1" applyFont="1" applyFill="1" applyBorder="1" applyAlignment="1">
      <alignment horizontal="left"/>
    </xf>
    <xf numFmtId="0" fontId="11" fillId="2" borderId="0" xfId="0" applyFont="1" applyFill="1" applyBorder="1" applyAlignment="1">
      <alignment vertical="center"/>
    </xf>
    <xf numFmtId="0" fontId="9" fillId="2" borderId="0" xfId="0" applyFont="1" applyFill="1" applyBorder="1"/>
    <xf numFmtId="3" fontId="12" fillId="2" borderId="0" xfId="0" applyNumberFormat="1" applyFont="1" applyFill="1" applyBorder="1" applyAlignment="1">
      <alignment horizontal="left"/>
    </xf>
    <xf numFmtId="0" fontId="13" fillId="2" borderId="0" xfId="0" applyFont="1" applyFill="1" applyBorder="1" applyAlignment="1">
      <alignment horizontal="left" vertical="center"/>
    </xf>
    <xf numFmtId="0" fontId="5" fillId="0" borderId="0" xfId="0" applyFont="1" applyAlignment="1">
      <alignment vertical="center" wrapText="1"/>
    </xf>
    <xf numFmtId="0" fontId="15" fillId="10" borderId="1" xfId="0" applyFont="1" applyFill="1" applyBorder="1" applyAlignment="1">
      <alignment horizontal="center" vertical="center" wrapText="1"/>
    </xf>
    <xf numFmtId="49" fontId="15" fillId="10" borderId="1" xfId="0" applyNumberFormat="1" applyFont="1" applyFill="1" applyBorder="1" applyAlignment="1">
      <alignment horizontal="center" vertical="center" wrapText="1"/>
    </xf>
    <xf numFmtId="3" fontId="15" fillId="10" borderId="1" xfId="0" applyNumberFormat="1" applyFont="1" applyFill="1" applyBorder="1" applyAlignment="1">
      <alignment horizontal="center" vertical="center" wrapText="1"/>
    </xf>
    <xf numFmtId="4" fontId="15" fillId="10" borderId="1" xfId="0" applyNumberFormat="1" applyFont="1" applyFill="1" applyBorder="1" applyAlignment="1">
      <alignment horizontal="center" vertical="center" wrapText="1"/>
    </xf>
    <xf numFmtId="4" fontId="5" fillId="0" borderId="14" xfId="0" applyNumberFormat="1" applyFont="1" applyFill="1" applyBorder="1" applyAlignment="1">
      <alignment horizontal="right" vertical="center" wrapText="1"/>
    </xf>
    <xf numFmtId="0" fontId="5" fillId="0" borderId="0" xfId="0" applyFont="1" applyAlignment="1">
      <alignment horizontal="center" vertical="center" wrapText="1"/>
    </xf>
    <xf numFmtId="0" fontId="5" fillId="2" borderId="0" xfId="0" applyFont="1" applyFill="1" applyAlignment="1">
      <alignment horizontal="center" vertical="center" wrapText="1"/>
    </xf>
    <xf numFmtId="49" fontId="5" fillId="0" borderId="0" xfId="0" applyNumberFormat="1" applyFont="1" applyAlignment="1">
      <alignment horizontal="center" vertical="center" wrapText="1"/>
    </xf>
    <xf numFmtId="0" fontId="7" fillId="0" borderId="0" xfId="0" applyFont="1" applyBorder="1" applyAlignment="1">
      <alignment horizontal="right" vertical="center" wrapText="1"/>
    </xf>
    <xf numFmtId="4" fontId="16" fillId="12" borderId="1" xfId="0" applyNumberFormat="1" applyFont="1" applyFill="1" applyBorder="1" applyAlignment="1">
      <alignment horizontal="right" vertical="center" wrapText="1"/>
    </xf>
    <xf numFmtId="4" fontId="5" fillId="0" borderId="0" xfId="0" applyNumberFormat="1" applyFont="1" applyAlignment="1">
      <alignment horizontal="right" vertical="center" wrapText="1"/>
    </xf>
    <xf numFmtId="4" fontId="5" fillId="0" borderId="0" xfId="0" applyNumberFormat="1" applyFont="1" applyAlignment="1">
      <alignment vertical="center" wrapText="1"/>
    </xf>
    <xf numFmtId="0" fontId="5" fillId="2" borderId="0" xfId="0" applyFont="1" applyFill="1" applyAlignment="1">
      <alignment vertical="center" wrapText="1"/>
    </xf>
    <xf numFmtId="3" fontId="15" fillId="11" borderId="1" xfId="0" applyNumberFormat="1"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5" fillId="0" borderId="0" xfId="0" applyFont="1" applyFill="1" applyAlignment="1">
      <alignment vertical="center" wrapText="1"/>
    </xf>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top" wrapText="1"/>
    </xf>
    <xf numFmtId="164" fontId="1" fillId="0" borderId="1" xfId="1"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9" fontId="1" fillId="0" borderId="1" xfId="0" applyNumberFormat="1" applyFont="1" applyFill="1" applyBorder="1" applyAlignment="1">
      <alignment horizontal="center" vertical="center" wrapText="1"/>
    </xf>
    <xf numFmtId="0" fontId="1" fillId="0" borderId="14" xfId="0" applyFont="1" applyFill="1" applyBorder="1" applyAlignment="1">
      <alignment horizontal="left" vertical="top" wrapText="1"/>
    </xf>
    <xf numFmtId="0" fontId="1" fillId="0" borderId="14"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4" fontId="3" fillId="5" borderId="1" xfId="0" applyNumberFormat="1" applyFont="1" applyFill="1" applyBorder="1" applyAlignment="1">
      <alignment horizontal="right" vertical="center" wrapText="1"/>
    </xf>
    <xf numFmtId="0" fontId="1" fillId="0" borderId="11" xfId="0" applyFont="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3" fontId="1" fillId="0" borderId="13" xfId="0" applyNumberFormat="1" applyFont="1" applyFill="1" applyBorder="1" applyAlignment="1">
      <alignment horizontal="center" vertical="top" wrapText="1"/>
    </xf>
    <xf numFmtId="3" fontId="1" fillId="0" borderId="14" xfId="0" applyNumberFormat="1"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65" fontId="1" fillId="2" borderId="1" xfId="1" applyNumberFormat="1" applyFont="1" applyFill="1" applyBorder="1" applyAlignment="1">
      <alignment horizontal="center" vertical="center" wrapText="1"/>
    </xf>
    <xf numFmtId="0" fontId="1" fillId="2" borderId="1" xfId="0" applyFont="1" applyFill="1" applyBorder="1" applyAlignment="1">
      <alignment horizontal="justify" vertical="top" wrapText="1"/>
    </xf>
    <xf numFmtId="3" fontId="1" fillId="2" borderId="1" xfId="0" applyNumberFormat="1" applyFont="1" applyFill="1" applyBorder="1" applyAlignment="1">
      <alignment horizontal="center" vertical="center" wrapText="1"/>
    </xf>
    <xf numFmtId="0" fontId="1" fillId="0" borderId="1" xfId="0" applyFont="1" applyFill="1" applyBorder="1" applyAlignment="1">
      <alignment horizontal="justify" vertical="top" wrapText="1"/>
    </xf>
    <xf numFmtId="0" fontId="2" fillId="4"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3" fontId="2" fillId="4" borderId="14" xfId="0" applyNumberFormat="1" applyFont="1" applyFill="1" applyBorder="1" applyAlignment="1">
      <alignment horizontal="center" vertical="center" wrapText="1"/>
    </xf>
    <xf numFmtId="3" fontId="1" fillId="0" borderId="13" xfId="0" applyNumberFormat="1" applyFont="1" applyFill="1" applyBorder="1" applyAlignment="1">
      <alignment horizontal="center" vertical="top" wrapText="1"/>
    </xf>
    <xf numFmtId="3" fontId="1" fillId="0" borderId="11" xfId="0" applyNumberFormat="1" applyFont="1" applyFill="1" applyBorder="1" applyAlignment="1">
      <alignment vertical="top" wrapText="1"/>
    </xf>
    <xf numFmtId="3" fontId="1" fillId="0" borderId="13" xfId="0" applyNumberFormat="1" applyFont="1" applyFill="1" applyBorder="1" applyAlignment="1">
      <alignment vertical="top" wrapText="1"/>
    </xf>
    <xf numFmtId="3" fontId="1" fillId="0" borderId="14" xfId="0" applyNumberFormat="1" applyFont="1" applyFill="1" applyBorder="1" applyAlignment="1">
      <alignment vertical="top" wrapText="1"/>
    </xf>
    <xf numFmtId="3" fontId="1" fillId="0" borderId="1" xfId="0" applyNumberFormat="1" applyFont="1" applyFill="1" applyBorder="1" applyAlignment="1">
      <alignment horizontal="left" vertical="center" wrapText="1"/>
    </xf>
    <xf numFmtId="3" fontId="1" fillId="0" borderId="0" xfId="0" applyNumberFormat="1" applyFont="1" applyAlignment="1">
      <alignment vertical="center" wrapText="1"/>
    </xf>
    <xf numFmtId="17" fontId="1" fillId="0" borderId="1" xfId="0" applyNumberFormat="1" applyFont="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justify" wrapText="1"/>
    </xf>
    <xf numFmtId="165" fontId="1" fillId="0" borderId="0" xfId="1" applyNumberFormat="1" applyFont="1" applyAlignment="1">
      <alignment vertical="center" wrapText="1"/>
    </xf>
    <xf numFmtId="4" fontId="1" fillId="2" borderId="1" xfId="0" applyNumberFormat="1" applyFont="1" applyFill="1" applyBorder="1" applyAlignment="1">
      <alignment horizontal="left" vertical="top" wrapText="1"/>
    </xf>
    <xf numFmtId="4" fontId="1" fillId="2" borderId="1" xfId="0" applyNumberFormat="1" applyFont="1" applyFill="1" applyBorder="1" applyAlignment="1">
      <alignment horizontal="center" vertical="center" wrapText="1"/>
    </xf>
    <xf numFmtId="9" fontId="1" fillId="2" borderId="1" xfId="2" applyFont="1" applyFill="1" applyBorder="1" applyAlignment="1">
      <alignment horizontal="center" vertical="center" wrapText="1"/>
    </xf>
    <xf numFmtId="3" fontId="1" fillId="2" borderId="1" xfId="0" applyNumberFormat="1" applyFont="1" applyFill="1" applyBorder="1" applyAlignment="1">
      <alignment horizontal="right" vertical="center" wrapText="1"/>
    </xf>
    <xf numFmtId="165" fontId="1" fillId="0" borderId="0" xfId="0" applyNumberFormat="1" applyFont="1" applyAlignment="1">
      <alignment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0" xfId="0" applyFont="1" applyFill="1" applyAlignment="1">
      <alignment vertical="center" wrapText="1"/>
    </xf>
    <xf numFmtId="0" fontId="0" fillId="0" borderId="0" xfId="0" applyFill="1" applyAlignment="1">
      <alignment wrapText="1"/>
    </xf>
    <xf numFmtId="0" fontId="0" fillId="0" borderId="1" xfId="0" applyFill="1" applyBorder="1" applyAlignment="1">
      <alignment wrapText="1"/>
    </xf>
    <xf numFmtId="165" fontId="19" fillId="0" borderId="0" xfId="0" applyNumberFormat="1" applyFont="1" applyAlignment="1">
      <alignment vertical="center" wrapText="1"/>
    </xf>
    <xf numFmtId="0" fontId="1" fillId="0" borderId="1" xfId="0" applyFont="1" applyFill="1" applyBorder="1" applyAlignment="1">
      <alignment vertical="center" wrapText="1"/>
    </xf>
    <xf numFmtId="17" fontId="1" fillId="0" borderId="1"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65" fontId="3" fillId="0" borderId="0" xfId="1" applyNumberFormat="1" applyFont="1" applyAlignment="1">
      <alignment vertical="center" wrapText="1"/>
    </xf>
    <xf numFmtId="3" fontId="1" fillId="0" borderId="1" xfId="0"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3" fontId="1" fillId="0" borderId="1" xfId="0" applyNumberFormat="1" applyFont="1" applyFill="1" applyBorder="1" applyAlignment="1">
      <alignment horizontal="right" vertical="top" wrapText="1"/>
    </xf>
    <xf numFmtId="3" fontId="1" fillId="2" borderId="1" xfId="0" applyNumberFormat="1" applyFont="1" applyFill="1" applyBorder="1" applyAlignment="1">
      <alignment vertical="top" wrapText="1"/>
    </xf>
    <xf numFmtId="0" fontId="1" fillId="0" borderId="1" xfId="0" applyFont="1" applyBorder="1" applyAlignment="1">
      <alignment vertical="top" wrapText="1"/>
    </xf>
    <xf numFmtId="164" fontId="1" fillId="0" borderId="1" xfId="1" applyNumberFormat="1" applyFont="1" applyFill="1" applyBorder="1" applyAlignment="1">
      <alignment horizontal="center" vertical="top" wrapText="1"/>
    </xf>
    <xf numFmtId="0" fontId="1" fillId="2" borderId="1" xfId="0" applyFont="1" applyFill="1" applyBorder="1" applyAlignment="1">
      <alignment vertical="top" wrapText="1"/>
    </xf>
    <xf numFmtId="17" fontId="1" fillId="0" borderId="1" xfId="0" applyNumberFormat="1" applyFont="1" applyBorder="1" applyAlignment="1">
      <alignment vertical="top" wrapText="1"/>
    </xf>
    <xf numFmtId="0" fontId="20" fillId="2" borderId="1" xfId="0" applyFont="1" applyFill="1" applyBorder="1" applyAlignment="1">
      <alignment horizontal="justify" vertical="top" wrapText="1"/>
    </xf>
    <xf numFmtId="4" fontId="1" fillId="0" borderId="1" xfId="0" applyNumberFormat="1" applyFont="1" applyFill="1" applyBorder="1" applyAlignment="1">
      <alignment horizontal="center" vertical="top" wrapText="1"/>
    </xf>
    <xf numFmtId="0" fontId="1" fillId="0" borderId="1" xfId="0" applyFont="1" applyBorder="1" applyAlignment="1">
      <alignment horizontal="justify" vertical="top" wrapText="1"/>
    </xf>
    <xf numFmtId="3" fontId="1" fillId="2" borderId="1" xfId="0" applyNumberFormat="1" applyFont="1" applyFill="1" applyBorder="1" applyAlignment="1">
      <alignment horizontal="right" vertical="top" wrapText="1"/>
    </xf>
    <xf numFmtId="164" fontId="1" fillId="2" borderId="1" xfId="1"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17" fontId="1" fillId="2" borderId="1" xfId="0" applyNumberFormat="1" applyFont="1" applyFill="1" applyBorder="1" applyAlignment="1">
      <alignment vertical="top" wrapText="1"/>
    </xf>
    <xf numFmtId="9" fontId="1" fillId="0" borderId="1" xfId="2" applyFont="1" applyFill="1" applyBorder="1" applyAlignment="1">
      <alignment horizontal="center" vertical="top" wrapText="1"/>
    </xf>
    <xf numFmtId="0" fontId="8" fillId="2" borderId="14" xfId="0" applyFont="1" applyFill="1" applyBorder="1" applyAlignment="1">
      <alignment horizontal="center" vertical="top" wrapText="1"/>
    </xf>
    <xf numFmtId="17" fontId="1" fillId="2"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Border="1" applyAlignment="1">
      <alignment horizontal="left" vertical="top" wrapText="1"/>
    </xf>
    <xf numFmtId="165" fontId="1" fillId="2" borderId="0" xfId="0" applyNumberFormat="1" applyFont="1" applyFill="1" applyAlignment="1">
      <alignment vertical="center" wrapText="1"/>
    </xf>
    <xf numFmtId="164" fontId="1" fillId="2" borderId="1" xfId="1"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9" fontId="1" fillId="2" borderId="1" xfId="2" applyFont="1" applyFill="1" applyBorder="1" applyAlignment="1">
      <alignment horizontal="center" vertical="top" wrapText="1"/>
    </xf>
    <xf numFmtId="0" fontId="20" fillId="0" borderId="1" xfId="0" applyFont="1" applyFill="1" applyBorder="1" applyAlignment="1">
      <alignment horizontal="left" vertical="top" wrapText="1"/>
    </xf>
    <xf numFmtId="0" fontId="0" fillId="0" borderId="14" xfId="0" applyFill="1" applyBorder="1" applyAlignment="1">
      <alignment wrapText="1"/>
    </xf>
    <xf numFmtId="3" fontId="1" fillId="0" borderId="11" xfId="0" applyNumberFormat="1" applyFont="1" applyFill="1" applyBorder="1" applyAlignment="1">
      <alignment horizontal="right" vertical="center" wrapText="1"/>
    </xf>
    <xf numFmtId="0" fontId="1" fillId="0" borderId="11" xfId="0" applyFont="1" applyBorder="1" applyAlignment="1">
      <alignment vertical="center" wrapText="1"/>
    </xf>
    <xf numFmtId="0" fontId="1" fillId="0" borderId="14" xfId="0" applyFont="1" applyBorder="1" applyAlignment="1">
      <alignment vertical="center" wrapText="1"/>
    </xf>
    <xf numFmtId="0" fontId="1" fillId="0" borderId="11" xfId="0" applyFont="1" applyFill="1" applyBorder="1" applyAlignment="1">
      <alignment vertical="center" wrapText="1"/>
    </xf>
    <xf numFmtId="4" fontId="1" fillId="0" borderId="1" xfId="0"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3" fontId="1" fillId="2" borderId="1" xfId="0" applyNumberFormat="1" applyFont="1" applyFill="1" applyBorder="1" applyAlignment="1">
      <alignment vertical="center" wrapText="1"/>
    </xf>
    <xf numFmtId="14" fontId="1" fillId="0" borderId="1" xfId="0" applyNumberFormat="1" applyFont="1" applyBorder="1" applyAlignment="1">
      <alignment vertical="center" wrapText="1"/>
    </xf>
    <xf numFmtId="3" fontId="20" fillId="0" borderId="1" xfId="0" applyNumberFormat="1" applyFont="1" applyFill="1" applyBorder="1" applyAlignment="1">
      <alignment horizontal="right" vertical="center" wrapText="1"/>
    </xf>
    <xf numFmtId="165" fontId="1" fillId="0" borderId="1" xfId="1"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4" fontId="1" fillId="0" borderId="11" xfId="0" applyNumberFormat="1" applyFont="1" applyFill="1" applyBorder="1" applyAlignment="1">
      <alignment horizontal="left" vertical="center" wrapText="1"/>
    </xf>
    <xf numFmtId="4" fontId="1" fillId="0" borderId="14" xfId="0" applyNumberFormat="1" applyFont="1" applyFill="1" applyBorder="1" applyAlignment="1">
      <alignment horizontal="left" vertical="center" wrapText="1"/>
    </xf>
    <xf numFmtId="4" fontId="1" fillId="0" borderId="11" xfId="0" applyNumberFormat="1" applyFont="1" applyFill="1" applyBorder="1" applyAlignment="1">
      <alignment horizontal="center" vertical="center" wrapText="1"/>
    </xf>
    <xf numFmtId="4" fontId="1" fillId="0" borderId="14" xfId="0" applyNumberFormat="1" applyFont="1" applyFill="1" applyBorder="1" applyAlignment="1">
      <alignment horizontal="center" vertical="center" wrapText="1"/>
    </xf>
    <xf numFmtId="3" fontId="1" fillId="0" borderId="11" xfId="0" applyNumberFormat="1" applyFont="1" applyFill="1" applyBorder="1" applyAlignment="1">
      <alignment horizontal="right" vertical="center" wrapText="1"/>
    </xf>
    <xf numFmtId="3" fontId="1" fillId="0" borderId="14" xfId="0" applyNumberFormat="1" applyFont="1" applyFill="1" applyBorder="1" applyAlignment="1">
      <alignment horizontal="right"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3" fontId="1" fillId="0" borderId="11" xfId="0" applyNumberFormat="1" applyFont="1" applyFill="1" applyBorder="1" applyAlignment="1">
      <alignment horizontal="center" vertical="center" wrapText="1"/>
    </xf>
    <xf numFmtId="3" fontId="1" fillId="0" borderId="14" xfId="0" applyNumberFormat="1" applyFont="1" applyFill="1" applyBorder="1" applyAlignment="1">
      <alignment horizontal="center" vertical="center" wrapText="1"/>
    </xf>
    <xf numFmtId="0" fontId="1" fillId="0" borderId="13" xfId="0" applyFont="1" applyBorder="1" applyAlignment="1">
      <alignment horizontal="center" vertical="center" wrapText="1"/>
    </xf>
    <xf numFmtId="3" fontId="1" fillId="0" borderId="11" xfId="0" applyNumberFormat="1" applyFont="1" applyFill="1" applyBorder="1" applyAlignment="1">
      <alignment horizontal="right" vertical="top" wrapText="1"/>
    </xf>
    <xf numFmtId="3" fontId="1" fillId="0" borderId="13" xfId="0" applyNumberFormat="1" applyFont="1" applyFill="1" applyBorder="1" applyAlignment="1">
      <alignment horizontal="right" vertical="top" wrapText="1"/>
    </xf>
    <xf numFmtId="3" fontId="1" fillId="0" borderId="14" xfId="0" applyNumberFormat="1" applyFont="1" applyFill="1" applyBorder="1" applyAlignment="1">
      <alignment horizontal="right" vertical="top" wrapText="1"/>
    </xf>
    <xf numFmtId="3" fontId="1" fillId="0" borderId="1" xfId="0" applyNumberFormat="1" applyFont="1" applyFill="1" applyBorder="1" applyAlignment="1">
      <alignment horizontal="right" vertical="top" wrapText="1"/>
    </xf>
    <xf numFmtId="0" fontId="1" fillId="0" borderId="1" xfId="0" applyFont="1" applyBorder="1" applyAlignment="1">
      <alignment horizontal="center" vertical="top" wrapText="1"/>
    </xf>
    <xf numFmtId="3" fontId="1" fillId="0" borderId="13" xfId="0" applyNumberFormat="1" applyFont="1" applyFill="1" applyBorder="1" applyAlignment="1">
      <alignment horizontal="right" vertical="center" wrapText="1"/>
    </xf>
    <xf numFmtId="0" fontId="1" fillId="0" borderId="11"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1"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3" fontId="1" fillId="0" borderId="13" xfId="0" applyNumberFormat="1" applyFont="1" applyFill="1" applyBorder="1" applyAlignment="1">
      <alignment horizontal="center" vertical="center" wrapText="1"/>
    </xf>
    <xf numFmtId="3" fontId="1" fillId="2" borderId="11"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2" fillId="3" borderId="8"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3" fontId="2" fillId="3" borderId="10"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4" xfId="0" applyFont="1" applyFill="1" applyBorder="1" applyAlignment="1">
      <alignment horizontal="center" vertical="center" wrapText="1"/>
    </xf>
    <xf numFmtId="1" fontId="2" fillId="4" borderId="8" xfId="0" applyNumberFormat="1" applyFont="1" applyFill="1" applyBorder="1" applyAlignment="1">
      <alignment horizontal="center" vertical="center" wrapText="1"/>
    </xf>
    <xf numFmtId="1" fontId="2" fillId="4" borderId="9" xfId="0" applyNumberFormat="1" applyFont="1" applyFill="1" applyBorder="1" applyAlignment="1">
      <alignment horizontal="center" vertical="center" wrapText="1"/>
    </xf>
    <xf numFmtId="1" fontId="2" fillId="4" borderId="10" xfId="0" applyNumberFormat="1"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4" fillId="9" borderId="2" xfId="0" applyFont="1" applyFill="1" applyBorder="1" applyAlignment="1">
      <alignment horizontal="left" vertical="center" wrapText="1"/>
    </xf>
    <xf numFmtId="0" fontId="14" fillId="9" borderId="3" xfId="0" applyFont="1" applyFill="1" applyBorder="1" applyAlignment="1">
      <alignment horizontal="left" vertical="center" wrapText="1"/>
    </xf>
    <xf numFmtId="4" fontId="14" fillId="9" borderId="3" xfId="0" applyNumberFormat="1" applyFont="1" applyFill="1" applyBorder="1" applyAlignment="1">
      <alignment horizontal="left" vertical="center" wrapText="1"/>
    </xf>
    <xf numFmtId="0" fontId="7" fillId="10" borderId="15"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4" fontId="15" fillId="10" borderId="1" xfId="0" applyNumberFormat="1"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10" borderId="10" xfId="0" applyFont="1" applyFill="1" applyBorder="1" applyAlignment="1">
      <alignment horizontal="center" vertical="center" wrapText="1"/>
    </xf>
    <xf numFmtId="4" fontId="15" fillId="10" borderId="11" xfId="0" applyNumberFormat="1" applyFont="1" applyFill="1" applyBorder="1" applyAlignment="1">
      <alignment horizontal="center" vertical="center" wrapText="1"/>
    </xf>
    <xf numFmtId="4" fontId="15" fillId="10" borderId="14" xfId="0" applyNumberFormat="1" applyFont="1" applyFill="1" applyBorder="1" applyAlignment="1">
      <alignment horizontal="center" vertical="center" wrapText="1"/>
    </xf>
    <xf numFmtId="3" fontId="12" fillId="2" borderId="0" xfId="0" applyNumberFormat="1" applyFont="1" applyFill="1" applyBorder="1" applyAlignment="1">
      <alignment horizontal="left"/>
    </xf>
    <xf numFmtId="0" fontId="13" fillId="2" borderId="0" xfId="0" applyFont="1" applyFill="1" applyBorder="1" applyAlignment="1">
      <alignment horizontal="left" vertical="center"/>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15" fillId="10" borderId="11" xfId="0" applyFont="1" applyFill="1" applyBorder="1" applyAlignment="1">
      <alignment horizontal="center" vertical="center" wrapText="1"/>
    </xf>
    <xf numFmtId="0" fontId="15" fillId="10" borderId="14"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196">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603250</xdr:colOff>
      <xdr:row>0</xdr:row>
      <xdr:rowOff>63501</xdr:rowOff>
    </xdr:from>
    <xdr:to>
      <xdr:col>1</xdr:col>
      <xdr:colOff>1298254</xdr:colOff>
      <xdr:row>4</xdr:row>
      <xdr:rowOff>28576</xdr:rowOff>
    </xdr:to>
    <xdr:pic>
      <xdr:nvPicPr>
        <xdr:cNvPr id="2" name="Imagen 1"/>
        <xdr:cNvPicPr>
          <a:picLocks noChangeAspect="1"/>
        </xdr:cNvPicPr>
      </xdr:nvPicPr>
      <xdr:blipFill>
        <a:blip xmlns:r="http://schemas.openxmlformats.org/officeDocument/2006/relationships" r:embed="rId1"/>
        <a:stretch>
          <a:fillRect/>
        </a:stretch>
      </xdr:blipFill>
      <xdr:spPr>
        <a:xfrm>
          <a:off x="1069975" y="63501"/>
          <a:ext cx="695004" cy="869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498475</xdr:colOff>
      <xdr:row>0</xdr:row>
      <xdr:rowOff>73025</xdr:rowOff>
    </xdr:from>
    <xdr:to>
      <xdr:col>1</xdr:col>
      <xdr:colOff>1304925</xdr:colOff>
      <xdr:row>4</xdr:row>
      <xdr:rowOff>219075</xdr:rowOff>
    </xdr:to>
    <xdr:pic>
      <xdr:nvPicPr>
        <xdr:cNvPr id="2" name="Imagen 1"/>
        <xdr:cNvPicPr>
          <a:picLocks noChangeAspect="1"/>
        </xdr:cNvPicPr>
      </xdr:nvPicPr>
      <xdr:blipFill>
        <a:blip xmlns:r="http://schemas.openxmlformats.org/officeDocument/2006/relationships" r:embed="rId1"/>
        <a:stretch>
          <a:fillRect/>
        </a:stretch>
      </xdr:blipFill>
      <xdr:spPr>
        <a:xfrm>
          <a:off x="965200" y="73025"/>
          <a:ext cx="806450" cy="10509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234"/>
  <sheetViews>
    <sheetView tabSelected="1" zoomScaleNormal="100" workbookViewId="0"/>
  </sheetViews>
  <sheetFormatPr baseColWidth="10" defaultColWidth="11.42578125" defaultRowHeight="12.75" x14ac:dyDescent="0.25"/>
  <cols>
    <col min="1" max="1" width="18.42578125" style="2" customWidth="1"/>
    <col min="2" max="3" width="24.7109375" style="3" customWidth="1"/>
    <col min="4" max="4" width="33.85546875" style="3" customWidth="1"/>
    <col min="5" max="5" width="15.42578125" style="1" customWidth="1"/>
    <col min="6" max="6" width="13.42578125" style="3" customWidth="1"/>
    <col min="7" max="7" width="14.7109375" style="1" customWidth="1"/>
    <col min="8" max="8" width="22.85546875" style="1" customWidth="1"/>
    <col min="9" max="9" width="24.85546875" style="1" bestFit="1" customWidth="1"/>
    <col min="10" max="10" width="5.140625" style="3" customWidth="1"/>
    <col min="11" max="11" width="23" style="3" customWidth="1"/>
    <col min="12" max="12" width="24.140625" style="1" bestFit="1" customWidth="1"/>
    <col min="13" max="13" width="14.7109375" style="1" customWidth="1"/>
    <col min="14" max="14" width="24.28515625" style="1" customWidth="1"/>
    <col min="15" max="15" width="23" style="1" bestFit="1" customWidth="1"/>
    <col min="16" max="16" width="34.5703125" style="3" customWidth="1"/>
    <col min="17" max="17" width="14.28515625" style="1" customWidth="1"/>
    <col min="18" max="18" width="5.7109375" style="1" customWidth="1"/>
    <col min="19" max="19" width="11.42578125" style="4" bestFit="1" customWidth="1"/>
    <col min="20" max="20" width="13" style="3" customWidth="1"/>
    <col min="21" max="21" width="26.28515625" style="1" customWidth="1"/>
    <col min="22" max="22" width="12.7109375" style="1" customWidth="1"/>
    <col min="23" max="23" width="31.5703125" style="1" customWidth="1"/>
    <col min="24" max="24" width="12" style="1" customWidth="1"/>
    <col min="25" max="25" width="12.5703125" style="1" customWidth="1"/>
    <col min="26" max="26" width="30.140625" style="1" customWidth="1"/>
    <col min="27" max="28" width="10.42578125" style="1" customWidth="1"/>
    <col min="29" max="32" width="11.42578125" style="1" customWidth="1"/>
    <col min="33" max="33" width="32.7109375" style="1" customWidth="1"/>
    <col min="34" max="34" width="13.140625" style="1" customWidth="1"/>
    <col min="35" max="16384" width="11.42578125" style="1"/>
  </cols>
  <sheetData>
    <row r="2" spans="1:34" ht="21" customHeight="1" x14ac:dyDescent="0.25">
      <c r="A2" s="175" t="s">
        <v>31</v>
      </c>
      <c r="B2" s="185"/>
      <c r="C2" s="185"/>
      <c r="D2" s="185"/>
      <c r="E2" s="176"/>
      <c r="F2" s="190" t="s">
        <v>32</v>
      </c>
      <c r="G2" s="191"/>
      <c r="H2" s="192"/>
      <c r="I2" s="177" t="s">
        <v>33</v>
      </c>
      <c r="J2" s="177"/>
      <c r="K2" s="177"/>
      <c r="L2" s="177"/>
      <c r="M2" s="177"/>
      <c r="N2" s="177"/>
      <c r="O2" s="177"/>
      <c r="P2" s="175" t="s">
        <v>727</v>
      </c>
      <c r="Q2" s="185"/>
      <c r="R2" s="185"/>
      <c r="S2" s="185"/>
      <c r="T2" s="185"/>
      <c r="U2" s="185"/>
      <c r="V2" s="185"/>
      <c r="W2" s="185"/>
      <c r="X2" s="185"/>
      <c r="Y2" s="185"/>
      <c r="Z2" s="185"/>
      <c r="AA2" s="185"/>
      <c r="AB2" s="185"/>
      <c r="AC2" s="185"/>
      <c r="AD2" s="185"/>
      <c r="AE2" s="185"/>
      <c r="AF2" s="185"/>
      <c r="AG2" s="176"/>
      <c r="AH2" s="177" t="s">
        <v>728</v>
      </c>
    </row>
    <row r="3" spans="1:34" ht="20.25" customHeight="1" x14ac:dyDescent="0.25">
      <c r="A3" s="186" t="s">
        <v>0</v>
      </c>
      <c r="B3" s="177" t="s">
        <v>37</v>
      </c>
      <c r="C3" s="187" t="s">
        <v>630</v>
      </c>
      <c r="D3" s="177" t="s">
        <v>1</v>
      </c>
      <c r="E3" s="177" t="s">
        <v>2</v>
      </c>
      <c r="F3" s="193"/>
      <c r="G3" s="194"/>
      <c r="H3" s="195"/>
      <c r="I3" s="182" t="s">
        <v>9</v>
      </c>
      <c r="J3" s="183"/>
      <c r="K3" s="183"/>
      <c r="L3" s="183"/>
      <c r="M3" s="183"/>
      <c r="N3" s="183"/>
      <c r="O3" s="184"/>
      <c r="P3" s="175" t="s">
        <v>1086</v>
      </c>
      <c r="Q3" s="185"/>
      <c r="R3" s="185"/>
      <c r="S3" s="185"/>
      <c r="T3" s="185"/>
      <c r="U3" s="185"/>
      <c r="V3" s="185"/>
      <c r="W3" s="185"/>
      <c r="X3" s="185"/>
      <c r="Y3" s="176"/>
      <c r="Z3" s="175" t="s">
        <v>747</v>
      </c>
      <c r="AA3" s="185"/>
      <c r="AB3" s="185"/>
      <c r="AC3" s="185"/>
      <c r="AD3" s="185"/>
      <c r="AE3" s="185"/>
      <c r="AF3" s="185"/>
      <c r="AG3" s="176"/>
      <c r="AH3" s="177"/>
    </row>
    <row r="4" spans="1:34" ht="30" customHeight="1" x14ac:dyDescent="0.25">
      <c r="A4" s="186"/>
      <c r="B4" s="177"/>
      <c r="C4" s="188"/>
      <c r="D4" s="177"/>
      <c r="E4" s="177"/>
      <c r="F4" s="196"/>
      <c r="G4" s="197"/>
      <c r="H4" s="198"/>
      <c r="I4" s="9" t="s">
        <v>10</v>
      </c>
      <c r="J4" s="201" t="s">
        <v>11</v>
      </c>
      <c r="K4" s="202"/>
      <c r="L4" s="203"/>
      <c r="M4" s="201" t="s">
        <v>12</v>
      </c>
      <c r="N4" s="203"/>
      <c r="O4" s="12" t="s">
        <v>13</v>
      </c>
      <c r="P4" s="204" t="s">
        <v>14</v>
      </c>
      <c r="Q4" s="205"/>
      <c r="R4" s="206"/>
      <c r="S4" s="207" t="s">
        <v>34</v>
      </c>
      <c r="T4" s="208"/>
      <c r="U4" s="175" t="s">
        <v>35</v>
      </c>
      <c r="V4" s="176"/>
      <c r="W4" s="209" t="s">
        <v>16</v>
      </c>
      <c r="X4" s="204" t="s">
        <v>17</v>
      </c>
      <c r="Y4" s="206"/>
      <c r="Z4" s="187" t="s">
        <v>18</v>
      </c>
      <c r="AA4" s="175" t="s">
        <v>19</v>
      </c>
      <c r="AB4" s="185"/>
      <c r="AC4" s="176"/>
      <c r="AD4" s="177" t="s">
        <v>631</v>
      </c>
      <c r="AE4" s="177"/>
      <c r="AF4" s="177"/>
      <c r="AG4" s="199" t="s">
        <v>20</v>
      </c>
      <c r="AH4" s="177"/>
    </row>
    <row r="5" spans="1:34" ht="38.25" x14ac:dyDescent="0.25">
      <c r="A5" s="186"/>
      <c r="B5" s="177"/>
      <c r="C5" s="189"/>
      <c r="D5" s="177"/>
      <c r="E5" s="177"/>
      <c r="F5" s="26" t="s">
        <v>5</v>
      </c>
      <c r="G5" s="8" t="s">
        <v>6</v>
      </c>
      <c r="H5" s="26" t="s">
        <v>1047</v>
      </c>
      <c r="I5" s="10" t="s">
        <v>187</v>
      </c>
      <c r="J5" s="10" t="s">
        <v>21</v>
      </c>
      <c r="K5" s="10" t="s">
        <v>744</v>
      </c>
      <c r="L5" s="11" t="s">
        <v>745</v>
      </c>
      <c r="M5" s="11" t="s">
        <v>22</v>
      </c>
      <c r="N5" s="11" t="s">
        <v>23</v>
      </c>
      <c r="O5" s="84" t="s">
        <v>724</v>
      </c>
      <c r="P5" s="27" t="s">
        <v>3</v>
      </c>
      <c r="Q5" s="82" t="s">
        <v>8</v>
      </c>
      <c r="R5" s="82" t="s">
        <v>4</v>
      </c>
      <c r="S5" s="12" t="s">
        <v>24</v>
      </c>
      <c r="T5" s="26" t="s">
        <v>25</v>
      </c>
      <c r="U5" s="26" t="s">
        <v>36</v>
      </c>
      <c r="V5" s="26" t="s">
        <v>15</v>
      </c>
      <c r="W5" s="200"/>
      <c r="X5" s="28" t="s">
        <v>26</v>
      </c>
      <c r="Y5" s="28" t="s">
        <v>27</v>
      </c>
      <c r="Z5" s="189"/>
      <c r="AA5" s="83" t="s">
        <v>28</v>
      </c>
      <c r="AB5" s="83" t="s">
        <v>29</v>
      </c>
      <c r="AC5" s="83" t="s">
        <v>30</v>
      </c>
      <c r="AD5" s="29" t="s">
        <v>632</v>
      </c>
      <c r="AE5" s="30" t="s">
        <v>633</v>
      </c>
      <c r="AF5" s="31" t="s">
        <v>634</v>
      </c>
      <c r="AG5" s="200"/>
      <c r="AH5" s="177"/>
    </row>
    <row r="6" spans="1:34" s="7" customFormat="1" ht="76.5" x14ac:dyDescent="0.25">
      <c r="A6" s="5" t="s">
        <v>38</v>
      </c>
      <c r="B6" s="5" t="s">
        <v>39</v>
      </c>
      <c r="C6" s="5" t="s">
        <v>746</v>
      </c>
      <c r="D6" s="5" t="s">
        <v>40</v>
      </c>
      <c r="E6" s="5" t="s">
        <v>41</v>
      </c>
      <c r="F6" s="5" t="s">
        <v>42</v>
      </c>
      <c r="G6" s="59" t="s">
        <v>43</v>
      </c>
      <c r="H6" s="5" t="s">
        <v>44</v>
      </c>
      <c r="I6" s="6">
        <v>1000000000</v>
      </c>
      <c r="J6" s="86" t="s">
        <v>723</v>
      </c>
      <c r="K6" s="161">
        <v>74819468955</v>
      </c>
      <c r="L6" s="161">
        <f>74819468955-3000000000</f>
        <v>71819468955</v>
      </c>
      <c r="M6" s="89" t="s">
        <v>730</v>
      </c>
      <c r="N6" s="6">
        <v>0</v>
      </c>
      <c r="O6" s="6">
        <v>0</v>
      </c>
      <c r="P6" s="61" t="s">
        <v>188</v>
      </c>
      <c r="Q6" s="5" t="s">
        <v>759</v>
      </c>
      <c r="R6" s="5" t="s">
        <v>760</v>
      </c>
      <c r="S6" s="78">
        <v>0</v>
      </c>
      <c r="T6" s="5" t="s">
        <v>523</v>
      </c>
      <c r="U6" s="61" t="s">
        <v>412</v>
      </c>
      <c r="V6" s="5" t="s">
        <v>8</v>
      </c>
      <c r="W6" s="93" t="s">
        <v>738</v>
      </c>
      <c r="X6" s="5" t="s">
        <v>770</v>
      </c>
      <c r="Y6" s="5" t="s">
        <v>770</v>
      </c>
      <c r="Z6" s="94" t="s">
        <v>779</v>
      </c>
      <c r="AA6" s="5"/>
      <c r="AB6" s="34">
        <v>0</v>
      </c>
      <c r="AC6" s="34">
        <v>0</v>
      </c>
      <c r="AD6" s="32"/>
      <c r="AE6" s="33" t="str">
        <f>+IF(AND(AB6&lt;=70%,AB6&gt;=40%),"Regular"," ")</f>
        <v xml:space="preserve"> </v>
      </c>
      <c r="AF6" s="33" t="str">
        <f>+IF(AB6&gt;70%,"Satisfactoria"," ")</f>
        <v xml:space="preserve"> </v>
      </c>
      <c r="AG6" s="94" t="s">
        <v>779</v>
      </c>
      <c r="AH6" s="5" t="s">
        <v>748</v>
      </c>
    </row>
    <row r="7" spans="1:34" s="7" customFormat="1" ht="76.5" x14ac:dyDescent="0.25">
      <c r="A7" s="5" t="s">
        <v>38</v>
      </c>
      <c r="B7" s="5" t="s">
        <v>39</v>
      </c>
      <c r="C7" s="5" t="s">
        <v>746</v>
      </c>
      <c r="D7" s="5" t="s">
        <v>40</v>
      </c>
      <c r="E7" s="5" t="s">
        <v>41</v>
      </c>
      <c r="F7" s="5" t="s">
        <v>42</v>
      </c>
      <c r="G7" s="59" t="s">
        <v>43</v>
      </c>
      <c r="H7" s="5" t="s">
        <v>44</v>
      </c>
      <c r="I7" s="6">
        <v>2000000000</v>
      </c>
      <c r="J7" s="87"/>
      <c r="K7" s="178"/>
      <c r="L7" s="178"/>
      <c r="M7" s="89" t="s">
        <v>730</v>
      </c>
      <c r="N7" s="6">
        <v>0</v>
      </c>
      <c r="O7" s="6">
        <v>0</v>
      </c>
      <c r="P7" s="61" t="s">
        <v>189</v>
      </c>
      <c r="Q7" s="5" t="s">
        <v>759</v>
      </c>
      <c r="R7" s="76" t="s">
        <v>760</v>
      </c>
      <c r="S7" s="78">
        <v>0</v>
      </c>
      <c r="T7" s="79" t="s">
        <v>736</v>
      </c>
      <c r="U7" s="79" t="s">
        <v>737</v>
      </c>
      <c r="V7" s="76" t="s">
        <v>510</v>
      </c>
      <c r="W7" s="79" t="s">
        <v>738</v>
      </c>
      <c r="X7" s="5" t="s">
        <v>770</v>
      </c>
      <c r="Y7" s="5" t="s">
        <v>770</v>
      </c>
      <c r="Z7" s="94" t="s">
        <v>779</v>
      </c>
      <c r="AA7" s="5"/>
      <c r="AB7" s="34">
        <v>0</v>
      </c>
      <c r="AC7" s="34">
        <v>0</v>
      </c>
      <c r="AD7" s="32"/>
      <c r="AE7" s="33" t="str">
        <f>+IF(AND(AB7&lt;=70%,AB7&gt;=40%),"Regular"," ")</f>
        <v xml:space="preserve"> </v>
      </c>
      <c r="AF7" s="33" t="str">
        <f>+IF(AB7&gt;70%,"Satisfactoria"," ")</f>
        <v xml:space="preserve"> </v>
      </c>
      <c r="AG7" s="94" t="s">
        <v>779</v>
      </c>
      <c r="AH7" s="5" t="s">
        <v>748</v>
      </c>
    </row>
    <row r="8" spans="1:34" s="7" customFormat="1" ht="78.599999999999994" customHeight="1" x14ac:dyDescent="0.25">
      <c r="A8" s="5" t="s">
        <v>38</v>
      </c>
      <c r="B8" s="5" t="s">
        <v>39</v>
      </c>
      <c r="C8" s="5" t="s">
        <v>746</v>
      </c>
      <c r="D8" s="5" t="s">
        <v>40</v>
      </c>
      <c r="E8" s="5" t="s">
        <v>41</v>
      </c>
      <c r="F8" s="5" t="s">
        <v>42</v>
      </c>
      <c r="G8" s="59" t="s">
        <v>43</v>
      </c>
      <c r="H8" s="5" t="s">
        <v>44</v>
      </c>
      <c r="I8" s="6">
        <v>2000000000</v>
      </c>
      <c r="J8" s="87"/>
      <c r="K8" s="178"/>
      <c r="L8" s="178"/>
      <c r="M8" s="89" t="s">
        <v>730</v>
      </c>
      <c r="N8" s="6">
        <v>4056160739</v>
      </c>
      <c r="O8" s="6">
        <v>0</v>
      </c>
      <c r="P8" s="61" t="s">
        <v>190</v>
      </c>
      <c r="Q8" s="79" t="s">
        <v>739</v>
      </c>
      <c r="R8" s="76" t="s">
        <v>760</v>
      </c>
      <c r="S8" s="80">
        <v>180</v>
      </c>
      <c r="T8" s="79" t="s">
        <v>739</v>
      </c>
      <c r="U8" s="79" t="s">
        <v>740</v>
      </c>
      <c r="V8" s="76" t="s">
        <v>8</v>
      </c>
      <c r="W8" s="79" t="s">
        <v>800</v>
      </c>
      <c r="X8" s="91">
        <v>42491</v>
      </c>
      <c r="Y8" s="91">
        <v>42705</v>
      </c>
      <c r="Z8" s="76"/>
      <c r="AA8" s="5"/>
      <c r="AB8" s="34">
        <f>+AA8/S8</f>
        <v>0</v>
      </c>
      <c r="AC8" s="34">
        <f>+O8/N8</f>
        <v>0</v>
      </c>
      <c r="AD8" s="32" t="str">
        <f t="shared" ref="AD8:AD50" si="0">+IF(AB8&lt;40%,"Crítica"," ")</f>
        <v>Crítica</v>
      </c>
      <c r="AE8" s="33" t="str">
        <f t="shared" ref="AE8:AE50" si="1">+IF(AND(AB8&lt;=70%,AB8&gt;=40%),"Regular"," ")</f>
        <v xml:space="preserve"> </v>
      </c>
      <c r="AF8" s="33" t="str">
        <f t="shared" ref="AF8:AF50" si="2">+IF(AB8&gt;70%,"Satisfactoria"," ")</f>
        <v xml:space="preserve"> </v>
      </c>
      <c r="AG8" s="5"/>
      <c r="AH8" s="5" t="s">
        <v>748</v>
      </c>
    </row>
    <row r="9" spans="1:34" ht="63" customHeight="1" x14ac:dyDescent="0.25">
      <c r="A9" s="5" t="s">
        <v>38</v>
      </c>
      <c r="B9" s="5" t="s">
        <v>39</v>
      </c>
      <c r="C9" s="5" t="s">
        <v>746</v>
      </c>
      <c r="D9" s="5" t="s">
        <v>40</v>
      </c>
      <c r="E9" s="5" t="s">
        <v>41</v>
      </c>
      <c r="F9" s="5" t="s">
        <v>42</v>
      </c>
      <c r="G9" s="59" t="s">
        <v>43</v>
      </c>
      <c r="H9" s="5" t="s">
        <v>44</v>
      </c>
      <c r="I9" s="6">
        <v>13421973413</v>
      </c>
      <c r="J9" s="87"/>
      <c r="K9" s="74"/>
      <c r="L9" s="87"/>
      <c r="M9" s="89" t="s">
        <v>730</v>
      </c>
      <c r="N9" s="99">
        <f>6000000000+5735510560</f>
        <v>11735510560</v>
      </c>
      <c r="O9" s="6">
        <v>6000000000</v>
      </c>
      <c r="P9" s="61" t="s">
        <v>192</v>
      </c>
      <c r="Q9" s="5" t="s">
        <v>761</v>
      </c>
      <c r="R9" s="5" t="s">
        <v>760</v>
      </c>
      <c r="S9" s="80">
        <v>15000</v>
      </c>
      <c r="T9" s="79" t="s">
        <v>742</v>
      </c>
      <c r="U9" s="79" t="s">
        <v>741</v>
      </c>
      <c r="V9" s="5" t="s">
        <v>8</v>
      </c>
      <c r="W9" s="81" t="s">
        <v>743</v>
      </c>
      <c r="X9" s="91">
        <v>42370</v>
      </c>
      <c r="Y9" s="91">
        <v>42705</v>
      </c>
      <c r="Z9" s="5"/>
      <c r="AA9" s="19"/>
      <c r="AB9" s="34">
        <f>+AA9/S9</f>
        <v>0</v>
      </c>
      <c r="AC9" s="34">
        <f>+O9/N9</f>
        <v>0.51126876579624503</v>
      </c>
      <c r="AD9" s="32" t="str">
        <f t="shared" si="0"/>
        <v>Crítica</v>
      </c>
      <c r="AE9" s="33" t="str">
        <f t="shared" si="1"/>
        <v xml:space="preserve"> </v>
      </c>
      <c r="AF9" s="33" t="str">
        <f t="shared" si="2"/>
        <v xml:space="preserve"> </v>
      </c>
      <c r="AG9" s="19"/>
      <c r="AH9" s="5" t="s">
        <v>748</v>
      </c>
    </row>
    <row r="10" spans="1:34" ht="102" customHeight="1" x14ac:dyDescent="0.25">
      <c r="A10" s="5" t="s">
        <v>38</v>
      </c>
      <c r="B10" s="5" t="s">
        <v>39</v>
      </c>
      <c r="C10" s="5" t="s">
        <v>746</v>
      </c>
      <c r="D10" s="5" t="s">
        <v>40</v>
      </c>
      <c r="E10" s="5" t="s">
        <v>41</v>
      </c>
      <c r="F10" s="5" t="s">
        <v>42</v>
      </c>
      <c r="G10" s="59" t="s">
        <v>43</v>
      </c>
      <c r="H10" s="5" t="s">
        <v>44</v>
      </c>
      <c r="I10" s="6">
        <v>18000000000</v>
      </c>
      <c r="J10" s="87"/>
      <c r="K10" s="74"/>
      <c r="L10" s="87"/>
      <c r="M10" s="89" t="s">
        <v>730</v>
      </c>
      <c r="N10" s="179">
        <f>28059968514+3000000000</f>
        <v>31059968514</v>
      </c>
      <c r="O10" s="161">
        <v>28059968514</v>
      </c>
      <c r="P10" s="61" t="s">
        <v>195</v>
      </c>
      <c r="Q10" s="19" t="s">
        <v>762</v>
      </c>
      <c r="R10" s="19" t="s">
        <v>760</v>
      </c>
      <c r="S10" s="5">
        <v>1537</v>
      </c>
      <c r="T10" s="5" t="s">
        <v>804</v>
      </c>
      <c r="U10" s="61" t="s">
        <v>803</v>
      </c>
      <c r="V10" s="5" t="s">
        <v>8</v>
      </c>
      <c r="W10" s="19" t="s">
        <v>765</v>
      </c>
      <c r="X10" s="91">
        <v>42370</v>
      </c>
      <c r="Y10" s="91">
        <v>42705</v>
      </c>
      <c r="Z10" s="19"/>
      <c r="AA10" s="19"/>
      <c r="AB10" s="34">
        <f t="shared" ref="AB10:AB49" si="3">+AA10/S10</f>
        <v>0</v>
      </c>
      <c r="AC10" s="34">
        <f t="shared" ref="AC10:AC49" si="4">+O10/N10</f>
        <v>0.9034126516049823</v>
      </c>
      <c r="AD10" s="32" t="str">
        <f t="shared" si="0"/>
        <v>Crítica</v>
      </c>
      <c r="AE10" s="33" t="str">
        <f t="shared" si="1"/>
        <v xml:space="preserve"> </v>
      </c>
      <c r="AF10" s="33" t="str">
        <f t="shared" si="2"/>
        <v xml:space="preserve"> </v>
      </c>
      <c r="AG10" s="19"/>
      <c r="AH10" s="5" t="s">
        <v>748</v>
      </c>
    </row>
    <row r="11" spans="1:34" ht="40.15" customHeight="1" x14ac:dyDescent="0.25">
      <c r="A11" s="5" t="s">
        <v>38</v>
      </c>
      <c r="B11" s="5" t="s">
        <v>39</v>
      </c>
      <c r="C11" s="5" t="s">
        <v>746</v>
      </c>
      <c r="D11" s="5" t="s">
        <v>40</v>
      </c>
      <c r="E11" s="5" t="s">
        <v>41</v>
      </c>
      <c r="F11" s="5" t="s">
        <v>42</v>
      </c>
      <c r="G11" s="59" t="s">
        <v>43</v>
      </c>
      <c r="H11" s="5" t="s">
        <v>44</v>
      </c>
      <c r="I11" s="6">
        <v>2000000000</v>
      </c>
      <c r="J11" s="87"/>
      <c r="K11" s="74"/>
      <c r="L11" s="87"/>
      <c r="M11" s="89" t="s">
        <v>730</v>
      </c>
      <c r="N11" s="180"/>
      <c r="O11" s="178"/>
      <c r="P11" s="61" t="s">
        <v>763</v>
      </c>
      <c r="Q11" s="19" t="s">
        <v>801</v>
      </c>
      <c r="R11" s="19" t="s">
        <v>760</v>
      </c>
      <c r="S11" s="5">
        <v>8</v>
      </c>
      <c r="T11" s="5" t="s">
        <v>802</v>
      </c>
      <c r="U11" s="61" t="s">
        <v>805</v>
      </c>
      <c r="V11" s="63" t="s">
        <v>510</v>
      </c>
      <c r="W11" s="19" t="s">
        <v>769</v>
      </c>
      <c r="X11" s="91">
        <v>42370</v>
      </c>
      <c r="Y11" s="91">
        <v>42705</v>
      </c>
      <c r="Z11" s="19"/>
      <c r="AA11" s="19"/>
      <c r="AB11" s="34">
        <f t="shared" si="3"/>
        <v>0</v>
      </c>
      <c r="AC11" s="34" t="e">
        <f t="shared" si="4"/>
        <v>#DIV/0!</v>
      </c>
      <c r="AD11" s="32" t="str">
        <f t="shared" si="0"/>
        <v>Crítica</v>
      </c>
      <c r="AE11" s="33" t="str">
        <f t="shared" si="1"/>
        <v xml:space="preserve"> </v>
      </c>
      <c r="AF11" s="33" t="str">
        <f t="shared" si="2"/>
        <v xml:space="preserve"> </v>
      </c>
      <c r="AG11" s="19"/>
      <c r="AH11" s="5" t="s">
        <v>748</v>
      </c>
    </row>
    <row r="12" spans="1:34" ht="102" x14ac:dyDescent="0.25">
      <c r="A12" s="5" t="s">
        <v>38</v>
      </c>
      <c r="B12" s="5" t="s">
        <v>39</v>
      </c>
      <c r="C12" s="5" t="s">
        <v>746</v>
      </c>
      <c r="D12" s="5" t="s">
        <v>40</v>
      </c>
      <c r="E12" s="5" t="s">
        <v>41</v>
      </c>
      <c r="F12" s="5" t="s">
        <v>42</v>
      </c>
      <c r="G12" s="59" t="s">
        <v>43</v>
      </c>
      <c r="H12" s="5" t="s">
        <v>44</v>
      </c>
      <c r="I12" s="6">
        <v>2000000000</v>
      </c>
      <c r="J12" s="87"/>
      <c r="K12" s="74"/>
      <c r="L12" s="87"/>
      <c r="M12" s="89" t="s">
        <v>730</v>
      </c>
      <c r="N12" s="181"/>
      <c r="O12" s="162"/>
      <c r="P12" s="61" t="s">
        <v>198</v>
      </c>
      <c r="Q12" s="19" t="s">
        <v>766</v>
      </c>
      <c r="R12" s="19" t="s">
        <v>760</v>
      </c>
      <c r="S12" s="92">
        <v>1000</v>
      </c>
      <c r="T12" s="5" t="s">
        <v>764</v>
      </c>
      <c r="U12" s="61" t="s">
        <v>767</v>
      </c>
      <c r="V12" s="63" t="s">
        <v>510</v>
      </c>
      <c r="W12" s="19" t="s">
        <v>768</v>
      </c>
      <c r="X12" s="91">
        <v>42370</v>
      </c>
      <c r="Y12" s="91">
        <v>42705</v>
      </c>
      <c r="Z12" s="19"/>
      <c r="AA12" s="19"/>
      <c r="AB12" s="34">
        <f>+AA12/S12</f>
        <v>0</v>
      </c>
      <c r="AC12" s="34" t="e">
        <f>+O12/N12</f>
        <v>#DIV/0!</v>
      </c>
      <c r="AD12" s="32" t="str">
        <f>+IF(AB12&lt;40%,"Crítica"," ")</f>
        <v>Crítica</v>
      </c>
      <c r="AE12" s="33" t="str">
        <f>+IF(AND(AB12&lt;=70%,AB12&gt;=40%),"Regular"," ")</f>
        <v xml:space="preserve"> </v>
      </c>
      <c r="AF12" s="33" t="str">
        <f>+IF(AB12&gt;70%,"Satisfactoria"," ")</f>
        <v xml:space="preserve"> </v>
      </c>
      <c r="AG12" s="19"/>
      <c r="AH12" s="5" t="s">
        <v>748</v>
      </c>
    </row>
    <row r="13" spans="1:34" ht="51" customHeight="1" x14ac:dyDescent="0.25">
      <c r="A13" s="5" t="s">
        <v>38</v>
      </c>
      <c r="B13" s="5" t="s">
        <v>39</v>
      </c>
      <c r="C13" s="5" t="s">
        <v>746</v>
      </c>
      <c r="D13" s="5" t="s">
        <v>40</v>
      </c>
      <c r="E13" s="5" t="s">
        <v>41</v>
      </c>
      <c r="F13" s="5" t="s">
        <v>42</v>
      </c>
      <c r="G13" s="59" t="s">
        <v>43</v>
      </c>
      <c r="H13" s="5" t="s">
        <v>44</v>
      </c>
      <c r="I13" s="6">
        <v>0</v>
      </c>
      <c r="J13" s="87"/>
      <c r="K13" s="85"/>
      <c r="L13" s="87"/>
      <c r="M13" s="89" t="s">
        <v>730</v>
      </c>
      <c r="N13" s="6">
        <v>5941319114</v>
      </c>
      <c r="O13" s="6">
        <v>0</v>
      </c>
      <c r="P13" s="61" t="s">
        <v>780</v>
      </c>
      <c r="Q13" s="19" t="s">
        <v>781</v>
      </c>
      <c r="R13" s="19" t="s">
        <v>760</v>
      </c>
      <c r="S13" s="5">
        <v>1</v>
      </c>
      <c r="T13" s="5" t="s">
        <v>806</v>
      </c>
      <c r="U13" s="61" t="s">
        <v>412</v>
      </c>
      <c r="V13" s="63" t="s">
        <v>8</v>
      </c>
      <c r="W13" s="19" t="s">
        <v>782</v>
      </c>
      <c r="X13" s="91">
        <v>42491</v>
      </c>
      <c r="Y13" s="91">
        <v>42705</v>
      </c>
      <c r="Z13" s="19"/>
      <c r="AA13" s="19"/>
      <c r="AB13" s="34">
        <f>+AA13/S13</f>
        <v>0</v>
      </c>
      <c r="AC13" s="34">
        <f>+O13/N13</f>
        <v>0</v>
      </c>
      <c r="AD13" s="32" t="str">
        <f>+IF(AB13&lt;40%,"Crítica"," ")</f>
        <v>Crítica</v>
      </c>
      <c r="AE13" s="33" t="str">
        <f>+IF(AND(AB13&lt;=70%,AB13&gt;=40%),"Regular"," ")</f>
        <v xml:space="preserve"> </v>
      </c>
      <c r="AF13" s="33" t="str">
        <f>+IF(AB13&gt;70%,"Satisfactoria"," ")</f>
        <v xml:space="preserve"> </v>
      </c>
      <c r="AG13" s="19"/>
      <c r="AH13" s="5" t="s">
        <v>748</v>
      </c>
    </row>
    <row r="14" spans="1:34" ht="80.25" customHeight="1" x14ac:dyDescent="0.25">
      <c r="A14" s="5" t="s">
        <v>38</v>
      </c>
      <c r="B14" s="5" t="s">
        <v>39</v>
      </c>
      <c r="C14" s="5" t="s">
        <v>746</v>
      </c>
      <c r="D14" s="5" t="s">
        <v>40</v>
      </c>
      <c r="E14" s="5" t="s">
        <v>41</v>
      </c>
      <c r="F14" s="5" t="s">
        <v>42</v>
      </c>
      <c r="G14" s="59" t="s">
        <v>43</v>
      </c>
      <c r="H14" s="5" t="s">
        <v>44</v>
      </c>
      <c r="I14" s="6">
        <v>3000000000</v>
      </c>
      <c r="J14" s="87"/>
      <c r="K14" s="74"/>
      <c r="L14" s="87"/>
      <c r="M14" s="89" t="s">
        <v>730</v>
      </c>
      <c r="N14" s="6">
        <v>0</v>
      </c>
      <c r="O14" s="6">
        <v>0</v>
      </c>
      <c r="P14" s="61" t="s">
        <v>197</v>
      </c>
      <c r="Q14" s="19" t="s">
        <v>772</v>
      </c>
      <c r="R14" s="19" t="s">
        <v>760</v>
      </c>
      <c r="S14" s="66" t="s">
        <v>770</v>
      </c>
      <c r="T14" s="5" t="s">
        <v>771</v>
      </c>
      <c r="U14" s="65" t="s">
        <v>773</v>
      </c>
      <c r="V14" s="63" t="s">
        <v>8</v>
      </c>
      <c r="W14" s="19" t="s">
        <v>774</v>
      </c>
      <c r="X14" s="18" t="s">
        <v>770</v>
      </c>
      <c r="Y14" s="18" t="s">
        <v>770</v>
      </c>
      <c r="Z14" s="94" t="s">
        <v>779</v>
      </c>
      <c r="AA14" s="19"/>
      <c r="AB14" s="34">
        <v>0</v>
      </c>
      <c r="AC14" s="34">
        <v>0</v>
      </c>
      <c r="AD14" s="32"/>
      <c r="AE14" s="33"/>
      <c r="AF14" s="33"/>
      <c r="AG14" s="94" t="s">
        <v>779</v>
      </c>
      <c r="AH14" s="5" t="s">
        <v>748</v>
      </c>
    </row>
    <row r="15" spans="1:34" ht="63.75" customHeight="1" x14ac:dyDescent="0.25">
      <c r="A15" s="5"/>
      <c r="B15" s="5"/>
      <c r="C15" s="5"/>
      <c r="D15" s="5"/>
      <c r="E15" s="5"/>
      <c r="F15" s="5" t="s">
        <v>42</v>
      </c>
      <c r="G15" s="59" t="s">
        <v>43</v>
      </c>
      <c r="H15" s="5" t="s">
        <v>44</v>
      </c>
      <c r="I15" s="6">
        <v>0</v>
      </c>
      <c r="J15" s="87"/>
      <c r="K15" s="85"/>
      <c r="L15" s="87"/>
      <c r="M15" s="89" t="s">
        <v>730</v>
      </c>
      <c r="N15" s="99">
        <v>700000000</v>
      </c>
      <c r="O15" s="6">
        <v>0</v>
      </c>
      <c r="P15" s="61" t="s">
        <v>757</v>
      </c>
      <c r="Q15" s="19" t="s">
        <v>807</v>
      </c>
      <c r="R15" s="19"/>
      <c r="S15" s="5">
        <v>1</v>
      </c>
      <c r="T15" s="5" t="s">
        <v>758</v>
      </c>
      <c r="U15" s="61" t="s">
        <v>412</v>
      </c>
      <c r="V15" s="63" t="s">
        <v>8</v>
      </c>
      <c r="W15" s="77" t="s">
        <v>808</v>
      </c>
      <c r="X15" s="91">
        <v>42491</v>
      </c>
      <c r="Y15" s="91">
        <v>42705</v>
      </c>
      <c r="Z15" s="19"/>
      <c r="AA15" s="19"/>
      <c r="AB15" s="34">
        <f>+AA15/S15</f>
        <v>0</v>
      </c>
      <c r="AC15" s="34">
        <f t="shared" si="4"/>
        <v>0</v>
      </c>
      <c r="AD15" s="32"/>
      <c r="AE15" s="33"/>
      <c r="AF15" s="33"/>
      <c r="AG15" s="19"/>
      <c r="AH15" s="5" t="s">
        <v>748</v>
      </c>
    </row>
    <row r="16" spans="1:34" ht="76.5" x14ac:dyDescent="0.25">
      <c r="A16" s="5" t="s">
        <v>38</v>
      </c>
      <c r="B16" s="5" t="s">
        <v>39</v>
      </c>
      <c r="C16" s="5" t="s">
        <v>746</v>
      </c>
      <c r="D16" s="5" t="s">
        <v>40</v>
      </c>
      <c r="E16" s="5" t="s">
        <v>41</v>
      </c>
      <c r="F16" s="5" t="s">
        <v>42</v>
      </c>
      <c r="G16" s="59" t="s">
        <v>43</v>
      </c>
      <c r="H16" s="5" t="s">
        <v>44</v>
      </c>
      <c r="I16" s="6">
        <v>300000000</v>
      </c>
      <c r="J16" s="87"/>
      <c r="K16" s="74"/>
      <c r="L16" s="87"/>
      <c r="M16" s="89" t="s">
        <v>730</v>
      </c>
      <c r="N16" s="6">
        <v>0</v>
      </c>
      <c r="O16" s="6">
        <v>0</v>
      </c>
      <c r="P16" s="61" t="s">
        <v>199</v>
      </c>
      <c r="Q16" s="19" t="s">
        <v>775</v>
      </c>
      <c r="R16" s="19" t="s">
        <v>760</v>
      </c>
      <c r="S16" s="5">
        <v>0</v>
      </c>
      <c r="T16" s="79" t="s">
        <v>776</v>
      </c>
      <c r="U16" s="81" t="s">
        <v>777</v>
      </c>
      <c r="V16" s="63" t="s">
        <v>510</v>
      </c>
      <c r="W16" s="19" t="s">
        <v>778</v>
      </c>
      <c r="X16" s="18" t="s">
        <v>770</v>
      </c>
      <c r="Y16" s="18" t="s">
        <v>770</v>
      </c>
      <c r="Z16" s="94" t="s">
        <v>779</v>
      </c>
      <c r="AA16" s="19"/>
      <c r="AB16" s="34">
        <v>0</v>
      </c>
      <c r="AC16" s="34">
        <v>0</v>
      </c>
      <c r="AD16" s="32"/>
      <c r="AE16" s="33"/>
      <c r="AF16" s="33"/>
      <c r="AG16" s="94" t="s">
        <v>779</v>
      </c>
      <c r="AH16" s="5" t="s">
        <v>748</v>
      </c>
    </row>
    <row r="17" spans="1:34" ht="89.25" x14ac:dyDescent="0.25">
      <c r="A17" s="5" t="s">
        <v>38</v>
      </c>
      <c r="B17" s="5" t="s">
        <v>39</v>
      </c>
      <c r="C17" s="5" t="s">
        <v>746</v>
      </c>
      <c r="D17" s="5" t="s">
        <v>40</v>
      </c>
      <c r="E17" s="5" t="s">
        <v>41</v>
      </c>
      <c r="F17" s="5" t="s">
        <v>42</v>
      </c>
      <c r="G17" s="59" t="s">
        <v>43</v>
      </c>
      <c r="H17" s="5" t="s">
        <v>44</v>
      </c>
      <c r="I17" s="6">
        <v>600000000</v>
      </c>
      <c r="J17" s="87"/>
      <c r="K17" s="74"/>
      <c r="L17" s="87"/>
      <c r="M17" s="89" t="s">
        <v>730</v>
      </c>
      <c r="N17" s="6">
        <v>0</v>
      </c>
      <c r="O17" s="6">
        <v>0</v>
      </c>
      <c r="P17" s="61" t="s">
        <v>200</v>
      </c>
      <c r="Q17" s="19" t="s">
        <v>523</v>
      </c>
      <c r="R17" s="19" t="s">
        <v>760</v>
      </c>
      <c r="S17" s="5">
        <v>0</v>
      </c>
      <c r="T17" s="5" t="s">
        <v>783</v>
      </c>
      <c r="U17" s="61" t="s">
        <v>784</v>
      </c>
      <c r="V17" s="5" t="s">
        <v>8</v>
      </c>
      <c r="W17" s="19" t="s">
        <v>785</v>
      </c>
      <c r="X17" s="18" t="s">
        <v>770</v>
      </c>
      <c r="Y17" s="18" t="s">
        <v>770</v>
      </c>
      <c r="Z17" s="94" t="s">
        <v>779</v>
      </c>
      <c r="AA17" s="19"/>
      <c r="AB17" s="34">
        <v>0</v>
      </c>
      <c r="AC17" s="34">
        <v>0</v>
      </c>
      <c r="AD17" s="32"/>
      <c r="AE17" s="33"/>
      <c r="AF17" s="33"/>
      <c r="AG17" s="94" t="s">
        <v>779</v>
      </c>
      <c r="AH17" s="5" t="s">
        <v>748</v>
      </c>
    </row>
    <row r="18" spans="1:34" ht="89.25" x14ac:dyDescent="0.25">
      <c r="A18" s="5" t="s">
        <v>38</v>
      </c>
      <c r="B18" s="5" t="s">
        <v>39</v>
      </c>
      <c r="C18" s="5" t="s">
        <v>746</v>
      </c>
      <c r="D18" s="5" t="s">
        <v>40</v>
      </c>
      <c r="E18" s="5" t="s">
        <v>41</v>
      </c>
      <c r="F18" s="5" t="s">
        <v>42</v>
      </c>
      <c r="G18" s="59" t="s">
        <v>43</v>
      </c>
      <c r="H18" s="5" t="s">
        <v>44</v>
      </c>
      <c r="I18" s="6">
        <v>300000000</v>
      </c>
      <c r="J18" s="87"/>
      <c r="K18" s="74"/>
      <c r="L18" s="87">
        <v>0</v>
      </c>
      <c r="M18" s="89" t="s">
        <v>730</v>
      </c>
      <c r="N18" s="6">
        <v>0</v>
      </c>
      <c r="O18" s="6">
        <v>0</v>
      </c>
      <c r="P18" s="61" t="s">
        <v>205</v>
      </c>
      <c r="Q18" s="19" t="s">
        <v>621</v>
      </c>
      <c r="R18" s="19" t="s">
        <v>760</v>
      </c>
      <c r="S18" s="5">
        <v>0</v>
      </c>
      <c r="T18" s="5" t="s">
        <v>786</v>
      </c>
      <c r="U18" s="61" t="s">
        <v>787</v>
      </c>
      <c r="V18" s="5" t="s">
        <v>8</v>
      </c>
      <c r="W18" s="19" t="s">
        <v>785</v>
      </c>
      <c r="X18" s="18" t="s">
        <v>770</v>
      </c>
      <c r="Y18" s="18" t="s">
        <v>770</v>
      </c>
      <c r="Z18" s="94" t="s">
        <v>779</v>
      </c>
      <c r="AA18" s="19"/>
      <c r="AB18" s="34">
        <v>0</v>
      </c>
      <c r="AC18" s="34">
        <v>0</v>
      </c>
      <c r="AD18" s="32"/>
      <c r="AE18" s="33"/>
      <c r="AF18" s="33"/>
      <c r="AG18" s="94" t="s">
        <v>779</v>
      </c>
      <c r="AH18" s="5" t="s">
        <v>748</v>
      </c>
    </row>
    <row r="19" spans="1:34" ht="127.5" x14ac:dyDescent="0.25">
      <c r="A19" s="5" t="s">
        <v>38</v>
      </c>
      <c r="B19" s="5" t="s">
        <v>39</v>
      </c>
      <c r="C19" s="5" t="s">
        <v>746</v>
      </c>
      <c r="D19" s="5" t="s">
        <v>40</v>
      </c>
      <c r="E19" s="5" t="s">
        <v>41</v>
      </c>
      <c r="F19" s="5" t="s">
        <v>42</v>
      </c>
      <c r="G19" s="59" t="s">
        <v>43</v>
      </c>
      <c r="H19" s="5" t="s">
        <v>44</v>
      </c>
      <c r="I19" s="6">
        <v>1200000000</v>
      </c>
      <c r="J19" s="87"/>
      <c r="K19" s="74"/>
      <c r="L19" s="87"/>
      <c r="M19" s="89" t="s">
        <v>730</v>
      </c>
      <c r="N19" s="6">
        <f>335673813+980392895</f>
        <v>1316066708</v>
      </c>
      <c r="O19" s="6">
        <v>335673813</v>
      </c>
      <c r="P19" s="61" t="s">
        <v>206</v>
      </c>
      <c r="Q19" s="19" t="s">
        <v>788</v>
      </c>
      <c r="R19" s="19"/>
      <c r="S19" s="5">
        <v>1</v>
      </c>
      <c r="T19" s="5" t="s">
        <v>789</v>
      </c>
      <c r="U19" s="61" t="s">
        <v>790</v>
      </c>
      <c r="V19" s="5" t="s">
        <v>8</v>
      </c>
      <c r="W19" s="19" t="s">
        <v>791</v>
      </c>
      <c r="X19" s="91">
        <v>42370</v>
      </c>
      <c r="Y19" s="91">
        <v>42705</v>
      </c>
      <c r="Z19" s="19"/>
      <c r="AA19" s="19"/>
      <c r="AB19" s="34">
        <f t="shared" si="3"/>
        <v>0</v>
      </c>
      <c r="AC19" s="34">
        <f t="shared" si="4"/>
        <v>0.25505835757377127</v>
      </c>
      <c r="AD19" s="32" t="str">
        <f t="shared" si="0"/>
        <v>Crítica</v>
      </c>
      <c r="AE19" s="33" t="str">
        <f t="shared" si="1"/>
        <v xml:space="preserve"> </v>
      </c>
      <c r="AF19" s="33" t="str">
        <f t="shared" si="2"/>
        <v xml:space="preserve"> </v>
      </c>
      <c r="AG19" s="19"/>
      <c r="AH19" s="5" t="s">
        <v>748</v>
      </c>
    </row>
    <row r="20" spans="1:34" ht="102" x14ac:dyDescent="0.25">
      <c r="A20" s="5" t="s">
        <v>38</v>
      </c>
      <c r="B20" s="5" t="s">
        <v>39</v>
      </c>
      <c r="C20" s="5" t="s">
        <v>746</v>
      </c>
      <c r="D20" s="5" t="s">
        <v>40</v>
      </c>
      <c r="E20" s="5" t="s">
        <v>41</v>
      </c>
      <c r="F20" s="5" t="s">
        <v>42</v>
      </c>
      <c r="G20" s="59" t="s">
        <v>43</v>
      </c>
      <c r="H20" s="5" t="s">
        <v>44</v>
      </c>
      <c r="I20" s="6">
        <v>16187020588</v>
      </c>
      <c r="J20" s="87"/>
      <c r="K20" s="74"/>
      <c r="L20" s="87"/>
      <c r="M20" s="89" t="s">
        <v>730</v>
      </c>
      <c r="N20" s="6">
        <f>15010443320+2000000000</f>
        <v>17010443320</v>
      </c>
      <c r="O20" s="6">
        <v>15010443320</v>
      </c>
      <c r="P20" s="61" t="s">
        <v>207</v>
      </c>
      <c r="Q20" s="19" t="s">
        <v>792</v>
      </c>
      <c r="R20" s="19"/>
      <c r="S20" s="5">
        <v>20000</v>
      </c>
      <c r="T20" s="5" t="s">
        <v>793</v>
      </c>
      <c r="U20" s="65" t="s">
        <v>809</v>
      </c>
      <c r="V20" s="63" t="s">
        <v>510</v>
      </c>
      <c r="W20" s="19" t="s">
        <v>794</v>
      </c>
      <c r="X20" s="91">
        <v>42370</v>
      </c>
      <c r="Y20" s="91">
        <v>42705</v>
      </c>
      <c r="Z20" s="19"/>
      <c r="AA20" s="19"/>
      <c r="AB20" s="34">
        <f t="shared" si="3"/>
        <v>0</v>
      </c>
      <c r="AC20" s="34">
        <f t="shared" si="4"/>
        <v>0.8824251689167617</v>
      </c>
      <c r="AD20" s="32" t="str">
        <f t="shared" si="0"/>
        <v>Crítica</v>
      </c>
      <c r="AE20" s="33" t="str">
        <f t="shared" si="1"/>
        <v xml:space="preserve"> </v>
      </c>
      <c r="AF20" s="33" t="str">
        <f t="shared" si="2"/>
        <v xml:space="preserve"> </v>
      </c>
      <c r="AG20" s="19"/>
      <c r="AH20" s="5" t="s">
        <v>748</v>
      </c>
    </row>
    <row r="21" spans="1:34" ht="178.5" x14ac:dyDescent="0.25">
      <c r="A21" s="5" t="s">
        <v>38</v>
      </c>
      <c r="B21" s="5" t="s">
        <v>39</v>
      </c>
      <c r="C21" s="5" t="s">
        <v>746</v>
      </c>
      <c r="D21" s="5" t="s">
        <v>40</v>
      </c>
      <c r="E21" s="5" t="s">
        <v>41</v>
      </c>
      <c r="F21" s="5" t="s">
        <v>42</v>
      </c>
      <c r="G21" s="59" t="s">
        <v>43</v>
      </c>
      <c r="H21" s="5" t="s">
        <v>44</v>
      </c>
      <c r="I21" s="6">
        <v>100000000</v>
      </c>
      <c r="J21" s="87"/>
      <c r="K21" s="74"/>
      <c r="L21" s="87"/>
      <c r="M21" s="89" t="s">
        <v>730</v>
      </c>
      <c r="N21" s="6">
        <v>0</v>
      </c>
      <c r="O21" s="6">
        <v>0</v>
      </c>
      <c r="P21" s="61" t="s">
        <v>209</v>
      </c>
      <c r="Q21" s="19" t="s">
        <v>795</v>
      </c>
      <c r="R21" s="19" t="s">
        <v>818</v>
      </c>
      <c r="S21" s="5">
        <v>0</v>
      </c>
      <c r="T21" s="5" t="s">
        <v>796</v>
      </c>
      <c r="U21" s="61" t="s">
        <v>797</v>
      </c>
      <c r="V21" s="63" t="s">
        <v>510</v>
      </c>
      <c r="W21" s="19" t="s">
        <v>798</v>
      </c>
      <c r="X21" s="5" t="s">
        <v>770</v>
      </c>
      <c r="Y21" s="5" t="s">
        <v>770</v>
      </c>
      <c r="Z21" s="94" t="s">
        <v>779</v>
      </c>
      <c r="AA21" s="5"/>
      <c r="AB21" s="34">
        <v>0</v>
      </c>
      <c r="AC21" s="34">
        <v>0</v>
      </c>
      <c r="AD21" s="32"/>
      <c r="AE21" s="33" t="str">
        <f t="shared" si="1"/>
        <v xml:space="preserve"> </v>
      </c>
      <c r="AF21" s="33" t="str">
        <f t="shared" si="2"/>
        <v xml:space="preserve"> </v>
      </c>
      <c r="AG21" s="94" t="s">
        <v>779</v>
      </c>
      <c r="AH21" s="5" t="s">
        <v>748</v>
      </c>
    </row>
    <row r="22" spans="1:34" ht="113.45" customHeight="1" x14ac:dyDescent="0.25">
      <c r="A22" s="5" t="s">
        <v>38</v>
      </c>
      <c r="B22" s="5" t="s">
        <v>39</v>
      </c>
      <c r="C22" s="5" t="s">
        <v>746</v>
      </c>
      <c r="D22" s="5" t="s">
        <v>40</v>
      </c>
      <c r="E22" s="5" t="s">
        <v>41</v>
      </c>
      <c r="F22" s="5" t="s">
        <v>42</v>
      </c>
      <c r="G22" s="59" t="s">
        <v>43</v>
      </c>
      <c r="H22" s="5" t="s">
        <v>44</v>
      </c>
      <c r="I22" s="6">
        <v>500000000</v>
      </c>
      <c r="J22" s="88"/>
      <c r="K22" s="75"/>
      <c r="L22" s="88"/>
      <c r="M22" s="89" t="s">
        <v>730</v>
      </c>
      <c r="N22" s="6">
        <v>0</v>
      </c>
      <c r="O22" s="6">
        <v>0</v>
      </c>
      <c r="P22" s="61" t="s">
        <v>210</v>
      </c>
      <c r="Q22" s="19"/>
      <c r="R22" s="19"/>
      <c r="S22" s="66">
        <v>0</v>
      </c>
      <c r="T22" s="5" t="s">
        <v>536</v>
      </c>
      <c r="U22" s="61" t="s">
        <v>414</v>
      </c>
      <c r="V22" s="63" t="s">
        <v>510</v>
      </c>
      <c r="W22" s="19" t="s">
        <v>799</v>
      </c>
      <c r="X22" s="5" t="s">
        <v>770</v>
      </c>
      <c r="Y22" s="5" t="s">
        <v>770</v>
      </c>
      <c r="Z22" s="94" t="s">
        <v>779</v>
      </c>
      <c r="AA22" s="5"/>
      <c r="AB22" s="34">
        <v>0</v>
      </c>
      <c r="AC22" s="34">
        <v>0</v>
      </c>
      <c r="AD22" s="32"/>
      <c r="AE22" s="33" t="str">
        <f t="shared" si="1"/>
        <v xml:space="preserve"> </v>
      </c>
      <c r="AF22" s="33" t="str">
        <f t="shared" si="2"/>
        <v xml:space="preserve"> </v>
      </c>
      <c r="AG22" s="94" t="s">
        <v>779</v>
      </c>
      <c r="AH22" s="5" t="s">
        <v>748</v>
      </c>
    </row>
    <row r="23" spans="1:34" ht="96" customHeight="1" x14ac:dyDescent="0.25">
      <c r="A23" s="5" t="s">
        <v>50</v>
      </c>
      <c r="B23" s="5" t="s">
        <v>51</v>
      </c>
      <c r="C23" s="5" t="s">
        <v>746</v>
      </c>
      <c r="D23" s="5" t="s">
        <v>52</v>
      </c>
      <c r="E23" s="5" t="s">
        <v>41</v>
      </c>
      <c r="F23" s="5" t="s">
        <v>53</v>
      </c>
      <c r="G23" s="59" t="s">
        <v>54</v>
      </c>
      <c r="H23" s="5" t="s">
        <v>55</v>
      </c>
      <c r="I23" s="6">
        <v>5324680392</v>
      </c>
      <c r="J23" s="18" t="s">
        <v>871</v>
      </c>
      <c r="K23" s="18"/>
      <c r="L23" s="20"/>
      <c r="M23" s="19"/>
      <c r="N23" s="6"/>
      <c r="O23" s="6"/>
      <c r="P23" s="61" t="s">
        <v>214</v>
      </c>
      <c r="Q23" s="19"/>
      <c r="R23" s="19"/>
      <c r="S23" s="64"/>
      <c r="T23" s="5" t="s">
        <v>540</v>
      </c>
      <c r="U23" s="65" t="s">
        <v>421</v>
      </c>
      <c r="V23" s="63" t="s">
        <v>510</v>
      </c>
      <c r="W23" s="107" t="s">
        <v>873</v>
      </c>
      <c r="X23" s="19"/>
      <c r="Y23" s="19"/>
      <c r="Z23" s="19"/>
      <c r="AA23" s="19"/>
      <c r="AB23" s="34" t="e">
        <f t="shared" si="3"/>
        <v>#DIV/0!</v>
      </c>
      <c r="AC23" s="34" t="e">
        <f t="shared" si="4"/>
        <v>#DIV/0!</v>
      </c>
      <c r="AD23" s="32" t="e">
        <f t="shared" si="0"/>
        <v>#DIV/0!</v>
      </c>
      <c r="AE23" s="33" t="e">
        <f t="shared" si="1"/>
        <v>#DIV/0!</v>
      </c>
      <c r="AF23" s="33" t="e">
        <f t="shared" si="2"/>
        <v>#DIV/0!</v>
      </c>
      <c r="AG23" s="107" t="s">
        <v>872</v>
      </c>
      <c r="AH23" s="5" t="s">
        <v>755</v>
      </c>
    </row>
    <row r="24" spans="1:34" ht="116.45" customHeight="1" x14ac:dyDescent="0.25">
      <c r="A24" s="5" t="s">
        <v>50</v>
      </c>
      <c r="B24" s="5" t="s">
        <v>51</v>
      </c>
      <c r="C24" s="5" t="s">
        <v>746</v>
      </c>
      <c r="D24" s="5" t="s">
        <v>52</v>
      </c>
      <c r="E24" s="5" t="s">
        <v>41</v>
      </c>
      <c r="F24" s="5" t="s">
        <v>65</v>
      </c>
      <c r="G24" s="59" t="s">
        <v>66</v>
      </c>
      <c r="H24" s="76" t="s">
        <v>67</v>
      </c>
      <c r="I24" s="6">
        <v>5000000000</v>
      </c>
      <c r="J24" s="18" t="s">
        <v>723</v>
      </c>
      <c r="K24" s="6">
        <v>3624680392</v>
      </c>
      <c r="L24" s="6">
        <v>3624680392</v>
      </c>
      <c r="M24" s="19" t="s">
        <v>733</v>
      </c>
      <c r="N24" s="6">
        <v>3624680392</v>
      </c>
      <c r="O24" s="6">
        <v>2892437930</v>
      </c>
      <c r="P24" s="61" t="s">
        <v>874</v>
      </c>
      <c r="Q24" s="5" t="s">
        <v>886</v>
      </c>
      <c r="R24" s="19"/>
      <c r="S24" s="64">
        <v>1500</v>
      </c>
      <c r="T24" s="5" t="s">
        <v>875</v>
      </c>
      <c r="U24" s="65" t="s">
        <v>424</v>
      </c>
      <c r="V24" s="63" t="s">
        <v>510</v>
      </c>
      <c r="W24" s="107" t="s">
        <v>876</v>
      </c>
      <c r="X24" s="108">
        <v>42370</v>
      </c>
      <c r="Y24" s="108" t="s">
        <v>821</v>
      </c>
      <c r="Z24" s="107" t="s">
        <v>877</v>
      </c>
      <c r="AA24" s="5">
        <v>0</v>
      </c>
      <c r="AB24" s="34">
        <f t="shared" si="3"/>
        <v>0</v>
      </c>
      <c r="AC24" s="34">
        <f t="shared" si="4"/>
        <v>0.79798426818096135</v>
      </c>
      <c r="AD24" s="109" t="str">
        <f t="shared" si="0"/>
        <v>Crítica</v>
      </c>
      <c r="AE24" s="108" t="str">
        <f t="shared" si="1"/>
        <v xml:space="preserve"> </v>
      </c>
      <c r="AF24" s="108" t="str">
        <f t="shared" si="2"/>
        <v xml:space="preserve"> </v>
      </c>
      <c r="AG24" s="107" t="s">
        <v>878</v>
      </c>
      <c r="AH24" s="5" t="s">
        <v>755</v>
      </c>
    </row>
    <row r="25" spans="1:34" ht="143.44999999999999" customHeight="1" x14ac:dyDescent="0.25">
      <c r="A25" s="5" t="s">
        <v>50</v>
      </c>
      <c r="B25" s="5" t="s">
        <v>51</v>
      </c>
      <c r="C25" s="5" t="s">
        <v>746</v>
      </c>
      <c r="D25" s="5" t="s">
        <v>52</v>
      </c>
      <c r="E25" s="5" t="s">
        <v>41</v>
      </c>
      <c r="F25" s="5" t="s">
        <v>68</v>
      </c>
      <c r="G25" s="59" t="s">
        <v>69</v>
      </c>
      <c r="H25" s="76" t="s">
        <v>70</v>
      </c>
      <c r="I25" s="6">
        <v>10000000000</v>
      </c>
      <c r="J25" s="18" t="s">
        <v>723</v>
      </c>
      <c r="K25" s="6">
        <v>10000000000</v>
      </c>
      <c r="L25" s="6">
        <f>10000000000-2212832639</f>
        <v>7787167361</v>
      </c>
      <c r="M25" s="19" t="s">
        <v>733</v>
      </c>
      <c r="N25" s="6">
        <f>10000000000-2212832639</f>
        <v>7787167361</v>
      </c>
      <c r="O25" s="6">
        <v>7787167361</v>
      </c>
      <c r="P25" s="61" t="s">
        <v>217</v>
      </c>
      <c r="Q25" s="5" t="s">
        <v>879</v>
      </c>
      <c r="R25" s="19"/>
      <c r="S25" s="5">
        <v>714</v>
      </c>
      <c r="T25" s="5" t="s">
        <v>544</v>
      </c>
      <c r="U25" s="65" t="s">
        <v>425</v>
      </c>
      <c r="V25" s="63" t="s">
        <v>8</v>
      </c>
      <c r="W25" s="107" t="s">
        <v>880</v>
      </c>
      <c r="X25" s="108">
        <v>42370</v>
      </c>
      <c r="Y25" s="108" t="s">
        <v>821</v>
      </c>
      <c r="Z25" s="107" t="s">
        <v>877</v>
      </c>
      <c r="AA25" s="19"/>
      <c r="AB25" s="34">
        <f t="shared" si="3"/>
        <v>0</v>
      </c>
      <c r="AC25" s="34">
        <f t="shared" si="4"/>
        <v>1</v>
      </c>
      <c r="AD25" s="32" t="str">
        <f t="shared" si="0"/>
        <v>Crítica</v>
      </c>
      <c r="AE25" s="33" t="str">
        <f t="shared" si="1"/>
        <v xml:space="preserve"> </v>
      </c>
      <c r="AF25" s="33" t="str">
        <f t="shared" si="2"/>
        <v xml:space="preserve"> </v>
      </c>
      <c r="AG25" s="19" t="s">
        <v>881</v>
      </c>
      <c r="AH25" s="5" t="s">
        <v>755</v>
      </c>
    </row>
    <row r="26" spans="1:34" s="103" customFormat="1" ht="145.15" customHeight="1" x14ac:dyDescent="0.25">
      <c r="A26" s="76" t="s">
        <v>50</v>
      </c>
      <c r="B26" s="76" t="s">
        <v>51</v>
      </c>
      <c r="C26" s="76" t="s">
        <v>746</v>
      </c>
      <c r="D26" s="76" t="s">
        <v>52</v>
      </c>
      <c r="E26" s="76" t="s">
        <v>41</v>
      </c>
      <c r="F26" s="76" t="s">
        <v>72</v>
      </c>
      <c r="G26" s="101" t="s">
        <v>73</v>
      </c>
      <c r="H26" s="76" t="s">
        <v>74</v>
      </c>
      <c r="I26" s="99">
        <v>5000000000</v>
      </c>
      <c r="J26" s="76" t="s">
        <v>723</v>
      </c>
      <c r="K26" s="99">
        <v>4000000000</v>
      </c>
      <c r="L26" s="99">
        <f>4000000000-1000000000</f>
        <v>3000000000</v>
      </c>
      <c r="M26" s="77" t="s">
        <v>733</v>
      </c>
      <c r="N26" s="99">
        <f>4000000000-1000000000</f>
        <v>3000000000</v>
      </c>
      <c r="O26" s="99">
        <v>3000000000</v>
      </c>
      <c r="P26" s="102" t="s">
        <v>219</v>
      </c>
      <c r="Q26" s="5" t="s">
        <v>879</v>
      </c>
      <c r="R26" s="77"/>
      <c r="S26" s="76">
        <v>80</v>
      </c>
      <c r="T26" s="76" t="s">
        <v>544</v>
      </c>
      <c r="U26" s="96" t="s">
        <v>427</v>
      </c>
      <c r="V26" s="97" t="s">
        <v>8</v>
      </c>
      <c r="W26" s="107" t="s">
        <v>880</v>
      </c>
      <c r="X26" s="108">
        <v>42370</v>
      </c>
      <c r="Y26" s="108" t="s">
        <v>821</v>
      </c>
      <c r="Z26" s="107" t="s">
        <v>877</v>
      </c>
      <c r="AA26" s="77"/>
      <c r="AB26" s="98">
        <f t="shared" si="3"/>
        <v>0</v>
      </c>
      <c r="AC26" s="98">
        <f t="shared" si="4"/>
        <v>1</v>
      </c>
      <c r="AD26" s="32" t="str">
        <f t="shared" si="0"/>
        <v>Crítica</v>
      </c>
      <c r="AE26" s="33" t="str">
        <f t="shared" si="1"/>
        <v xml:space="preserve"> </v>
      </c>
      <c r="AF26" s="33" t="str">
        <f t="shared" si="2"/>
        <v xml:space="preserve"> </v>
      </c>
      <c r="AG26" s="77" t="s">
        <v>881</v>
      </c>
      <c r="AH26" s="76" t="s">
        <v>755</v>
      </c>
    </row>
    <row r="27" spans="1:34" ht="99.6" customHeight="1" x14ac:dyDescent="0.25">
      <c r="A27" s="5" t="s">
        <v>50</v>
      </c>
      <c r="B27" s="5" t="s">
        <v>51</v>
      </c>
      <c r="C27" s="5" t="s">
        <v>746</v>
      </c>
      <c r="D27" s="5" t="s">
        <v>52</v>
      </c>
      <c r="E27" s="5" t="s">
        <v>41</v>
      </c>
      <c r="F27" s="5" t="s">
        <v>75</v>
      </c>
      <c r="G27" s="59" t="s">
        <v>76</v>
      </c>
      <c r="H27" s="76" t="s">
        <v>77</v>
      </c>
      <c r="I27" s="6">
        <v>1000000000</v>
      </c>
      <c r="J27" s="18"/>
      <c r="K27" s="18"/>
      <c r="L27" s="20"/>
      <c r="M27" s="19"/>
      <c r="N27" s="6"/>
      <c r="O27" s="6"/>
      <c r="P27" s="61" t="s">
        <v>220</v>
      </c>
      <c r="Q27" s="19"/>
      <c r="R27" s="19"/>
      <c r="S27" s="5"/>
      <c r="T27" s="5" t="s">
        <v>546</v>
      </c>
      <c r="U27" s="65" t="s">
        <v>427</v>
      </c>
      <c r="V27" s="63" t="s">
        <v>8</v>
      </c>
      <c r="W27" s="19"/>
      <c r="X27" s="19"/>
      <c r="Y27" s="19"/>
      <c r="Z27" s="19"/>
      <c r="AA27" s="19"/>
      <c r="AB27" s="34" t="e">
        <f t="shared" si="3"/>
        <v>#DIV/0!</v>
      </c>
      <c r="AC27" s="34" t="e">
        <f t="shared" si="4"/>
        <v>#DIV/0!</v>
      </c>
      <c r="AD27" s="32" t="e">
        <f t="shared" si="0"/>
        <v>#DIV/0!</v>
      </c>
      <c r="AE27" s="33" t="e">
        <f t="shared" si="1"/>
        <v>#DIV/0!</v>
      </c>
      <c r="AF27" s="33" t="e">
        <f t="shared" si="2"/>
        <v>#DIV/0!</v>
      </c>
      <c r="AG27" s="19"/>
      <c r="AH27" s="5" t="s">
        <v>755</v>
      </c>
    </row>
    <row r="28" spans="1:34" ht="89.45" customHeight="1" x14ac:dyDescent="0.25">
      <c r="A28" s="5" t="s">
        <v>50</v>
      </c>
      <c r="B28" s="5" t="s">
        <v>51</v>
      </c>
      <c r="C28" s="5" t="s">
        <v>746</v>
      </c>
      <c r="D28" s="5" t="s">
        <v>52</v>
      </c>
      <c r="E28" s="5" t="s">
        <v>41</v>
      </c>
      <c r="F28" s="5" t="s">
        <v>78</v>
      </c>
      <c r="G28" s="59" t="s">
        <v>79</v>
      </c>
      <c r="H28" s="76" t="s">
        <v>80</v>
      </c>
      <c r="I28" s="6">
        <v>1000000000</v>
      </c>
      <c r="J28" s="18"/>
      <c r="K28" s="18"/>
      <c r="L28" s="20"/>
      <c r="M28" s="19"/>
      <c r="N28" s="6"/>
      <c r="O28" s="6"/>
      <c r="P28" s="61" t="s">
        <v>221</v>
      </c>
      <c r="Q28" s="19"/>
      <c r="R28" s="19"/>
      <c r="S28" s="5"/>
      <c r="T28" s="5" t="s">
        <v>546</v>
      </c>
      <c r="U28" s="65" t="s">
        <v>427</v>
      </c>
      <c r="V28" s="63" t="s">
        <v>8</v>
      </c>
      <c r="W28" s="19"/>
      <c r="X28" s="19"/>
      <c r="Y28" s="19"/>
      <c r="Z28" s="19"/>
      <c r="AA28" s="19"/>
      <c r="AB28" s="34" t="e">
        <f t="shared" si="3"/>
        <v>#DIV/0!</v>
      </c>
      <c r="AC28" s="34" t="e">
        <f t="shared" si="4"/>
        <v>#DIV/0!</v>
      </c>
      <c r="AD28" s="32" t="e">
        <f t="shared" si="0"/>
        <v>#DIV/0!</v>
      </c>
      <c r="AE28" s="33" t="e">
        <f t="shared" si="1"/>
        <v>#DIV/0!</v>
      </c>
      <c r="AF28" s="33" t="e">
        <f t="shared" si="2"/>
        <v>#DIV/0!</v>
      </c>
      <c r="AG28" s="19"/>
      <c r="AH28" s="5" t="s">
        <v>755</v>
      </c>
    </row>
    <row r="29" spans="1:34" ht="84" customHeight="1" x14ac:dyDescent="0.25">
      <c r="A29" s="5" t="s">
        <v>50</v>
      </c>
      <c r="B29" s="5" t="s">
        <v>51</v>
      </c>
      <c r="C29" s="5" t="s">
        <v>746</v>
      </c>
      <c r="D29" s="5" t="s">
        <v>52</v>
      </c>
      <c r="E29" s="5" t="s">
        <v>41</v>
      </c>
      <c r="F29" s="5" t="s">
        <v>81</v>
      </c>
      <c r="G29" s="59" t="s">
        <v>82</v>
      </c>
      <c r="H29" s="76" t="s">
        <v>83</v>
      </c>
      <c r="I29" s="6"/>
      <c r="J29" s="18" t="s">
        <v>723</v>
      </c>
      <c r="K29" s="6">
        <v>2000000000</v>
      </c>
      <c r="L29" s="6">
        <f>2000000000-1000000000</f>
        <v>1000000000</v>
      </c>
      <c r="M29" s="19" t="s">
        <v>733</v>
      </c>
      <c r="N29" s="6">
        <f>2000000000-1000000000</f>
        <v>1000000000</v>
      </c>
      <c r="O29" s="6">
        <v>0</v>
      </c>
      <c r="P29" s="61" t="s">
        <v>222</v>
      </c>
      <c r="Q29" s="5" t="s">
        <v>879</v>
      </c>
      <c r="R29" s="19"/>
      <c r="S29" s="5">
        <v>20</v>
      </c>
      <c r="T29" s="5" t="s">
        <v>547</v>
      </c>
      <c r="U29" s="65" t="s">
        <v>428</v>
      </c>
      <c r="V29" s="63" t="s">
        <v>8</v>
      </c>
      <c r="W29" s="81" t="s">
        <v>882</v>
      </c>
      <c r="X29" s="108">
        <v>42370</v>
      </c>
      <c r="Y29" s="108" t="s">
        <v>821</v>
      </c>
      <c r="Z29" s="107" t="s">
        <v>883</v>
      </c>
      <c r="AA29" s="19"/>
      <c r="AB29" s="34">
        <f t="shared" si="3"/>
        <v>0</v>
      </c>
      <c r="AC29" s="34">
        <f t="shared" si="4"/>
        <v>0</v>
      </c>
      <c r="AD29" s="32" t="str">
        <f t="shared" si="0"/>
        <v>Crítica</v>
      </c>
      <c r="AE29" s="33" t="str">
        <f t="shared" si="1"/>
        <v xml:space="preserve"> </v>
      </c>
      <c r="AF29" s="33" t="str">
        <f t="shared" si="2"/>
        <v xml:space="preserve"> </v>
      </c>
      <c r="AG29" s="107" t="s">
        <v>884</v>
      </c>
      <c r="AH29" s="5" t="s">
        <v>755</v>
      </c>
    </row>
    <row r="30" spans="1:34" ht="91.15" customHeight="1" x14ac:dyDescent="0.25">
      <c r="A30" s="5" t="s">
        <v>50</v>
      </c>
      <c r="B30" s="5" t="s">
        <v>51</v>
      </c>
      <c r="C30" s="5" t="s">
        <v>746</v>
      </c>
      <c r="D30" s="5" t="s">
        <v>52</v>
      </c>
      <c r="E30" s="5" t="s">
        <v>41</v>
      </c>
      <c r="F30" s="5" t="s">
        <v>87</v>
      </c>
      <c r="G30" s="59" t="s">
        <v>88</v>
      </c>
      <c r="H30" s="76" t="s">
        <v>89</v>
      </c>
      <c r="I30" s="6"/>
      <c r="J30" s="18" t="s">
        <v>723</v>
      </c>
      <c r="K30" s="6">
        <v>4000000000</v>
      </c>
      <c r="L30" s="6">
        <v>4000000000</v>
      </c>
      <c r="M30" s="19" t="s">
        <v>733</v>
      </c>
      <c r="N30" s="6">
        <v>4000000000</v>
      </c>
      <c r="O30" s="6">
        <v>0</v>
      </c>
      <c r="P30" s="61" t="s">
        <v>224</v>
      </c>
      <c r="Q30" s="5" t="s">
        <v>885</v>
      </c>
      <c r="R30" s="19"/>
      <c r="S30" s="64">
        <v>1575</v>
      </c>
      <c r="T30" s="5" t="s">
        <v>549</v>
      </c>
      <c r="U30" s="65" t="s">
        <v>430</v>
      </c>
      <c r="V30" s="63" t="s">
        <v>510</v>
      </c>
      <c r="W30" s="107" t="s">
        <v>887</v>
      </c>
      <c r="X30" s="108">
        <v>42370</v>
      </c>
      <c r="Y30" s="108" t="s">
        <v>821</v>
      </c>
      <c r="Z30" s="107" t="s">
        <v>888</v>
      </c>
      <c r="AA30" s="19"/>
      <c r="AB30" s="34">
        <f t="shared" si="3"/>
        <v>0</v>
      </c>
      <c r="AC30" s="34">
        <f t="shared" si="4"/>
        <v>0</v>
      </c>
      <c r="AD30" s="32" t="str">
        <f t="shared" si="0"/>
        <v>Crítica</v>
      </c>
      <c r="AE30" s="33" t="str">
        <f t="shared" si="1"/>
        <v xml:space="preserve"> </v>
      </c>
      <c r="AF30" s="33" t="str">
        <f t="shared" si="2"/>
        <v xml:space="preserve"> </v>
      </c>
      <c r="AG30" s="19"/>
      <c r="AH30" s="5" t="s">
        <v>755</v>
      </c>
    </row>
    <row r="31" spans="1:34" ht="132" customHeight="1" x14ac:dyDescent="0.25">
      <c r="A31" s="5" t="s">
        <v>50</v>
      </c>
      <c r="B31" s="5" t="s">
        <v>51</v>
      </c>
      <c r="C31" s="5" t="s">
        <v>746</v>
      </c>
      <c r="D31" s="5" t="s">
        <v>52</v>
      </c>
      <c r="E31" s="5" t="s">
        <v>41</v>
      </c>
      <c r="F31" s="5" t="s">
        <v>90</v>
      </c>
      <c r="G31" s="59" t="s">
        <v>91</v>
      </c>
      <c r="H31" s="76" t="s">
        <v>92</v>
      </c>
      <c r="I31" s="6">
        <v>8000000000</v>
      </c>
      <c r="J31" s="18" t="s">
        <v>723</v>
      </c>
      <c r="K31" s="6">
        <v>8000000000</v>
      </c>
      <c r="L31" s="6">
        <f>8000000000-1433000000</f>
        <v>6567000000</v>
      </c>
      <c r="M31" s="19" t="s">
        <v>733</v>
      </c>
      <c r="N31" s="6">
        <f>8000000000-1433000000</f>
        <v>6567000000</v>
      </c>
      <c r="O31" s="6">
        <v>6566926919</v>
      </c>
      <c r="P31" s="61" t="s">
        <v>225</v>
      </c>
      <c r="Q31" s="5" t="s">
        <v>890</v>
      </c>
      <c r="R31" s="19"/>
      <c r="S31" s="64">
        <v>4750</v>
      </c>
      <c r="T31" s="5" t="s">
        <v>891</v>
      </c>
      <c r="U31" s="65" t="s">
        <v>430</v>
      </c>
      <c r="V31" s="63" t="s">
        <v>510</v>
      </c>
      <c r="W31" s="107" t="s">
        <v>892</v>
      </c>
      <c r="X31" s="108">
        <v>42370</v>
      </c>
      <c r="Y31" s="108" t="s">
        <v>821</v>
      </c>
      <c r="Z31" s="107" t="s">
        <v>893</v>
      </c>
      <c r="AA31" s="19"/>
      <c r="AB31" s="34">
        <f t="shared" si="3"/>
        <v>0</v>
      </c>
      <c r="AC31" s="34">
        <f t="shared" si="4"/>
        <v>0.99998887147860516</v>
      </c>
      <c r="AD31" s="32" t="str">
        <f t="shared" si="0"/>
        <v>Crítica</v>
      </c>
      <c r="AE31" s="33" t="str">
        <f t="shared" si="1"/>
        <v xml:space="preserve"> </v>
      </c>
      <c r="AF31" s="33" t="str">
        <f t="shared" si="2"/>
        <v xml:space="preserve"> </v>
      </c>
      <c r="AG31" s="19"/>
      <c r="AH31" s="5" t="s">
        <v>755</v>
      </c>
    </row>
    <row r="32" spans="1:34" ht="114.75" customHeight="1" x14ac:dyDescent="0.25">
      <c r="A32" s="5" t="s">
        <v>50</v>
      </c>
      <c r="B32" s="5" t="s">
        <v>51</v>
      </c>
      <c r="C32" s="5" t="s">
        <v>746</v>
      </c>
      <c r="D32" s="5" t="s">
        <v>52</v>
      </c>
      <c r="E32" s="5" t="s">
        <v>41</v>
      </c>
      <c r="F32" s="5" t="s">
        <v>93</v>
      </c>
      <c r="G32" s="59" t="s">
        <v>94</v>
      </c>
      <c r="H32" s="76" t="s">
        <v>95</v>
      </c>
      <c r="I32" s="6">
        <v>3500000000</v>
      </c>
      <c r="J32" s="18" t="s">
        <v>723</v>
      </c>
      <c r="K32" s="6">
        <v>7200000000</v>
      </c>
      <c r="L32" s="6">
        <f>7200000000-285156416</f>
        <v>6914843584</v>
      </c>
      <c r="M32" s="19" t="s">
        <v>733</v>
      </c>
      <c r="N32" s="6">
        <f>7200000000-285156416</f>
        <v>6914843584</v>
      </c>
      <c r="O32" s="6">
        <v>6914843584</v>
      </c>
      <c r="P32" s="61" t="s">
        <v>226</v>
      </c>
      <c r="Q32" s="5" t="s">
        <v>889</v>
      </c>
      <c r="R32" s="19"/>
      <c r="S32" s="64">
        <v>4000</v>
      </c>
      <c r="T32" s="5" t="s">
        <v>543</v>
      </c>
      <c r="U32" s="65" t="s">
        <v>430</v>
      </c>
      <c r="V32" s="63" t="s">
        <v>510</v>
      </c>
      <c r="W32" s="107" t="s">
        <v>894</v>
      </c>
      <c r="X32" s="108">
        <v>42370</v>
      </c>
      <c r="Y32" s="108" t="s">
        <v>821</v>
      </c>
      <c r="Z32" s="107" t="s">
        <v>893</v>
      </c>
      <c r="AA32" s="19"/>
      <c r="AB32" s="34">
        <f t="shared" si="3"/>
        <v>0</v>
      </c>
      <c r="AC32" s="34">
        <f t="shared" si="4"/>
        <v>1</v>
      </c>
      <c r="AD32" s="32" t="str">
        <f t="shared" si="0"/>
        <v>Crítica</v>
      </c>
      <c r="AE32" s="33" t="str">
        <f t="shared" si="1"/>
        <v xml:space="preserve"> </v>
      </c>
      <c r="AF32" s="33" t="str">
        <f t="shared" si="2"/>
        <v xml:space="preserve"> </v>
      </c>
      <c r="AG32" s="19"/>
      <c r="AH32" s="5" t="s">
        <v>755</v>
      </c>
    </row>
    <row r="33" spans="1:34" ht="103.5" customHeight="1" x14ac:dyDescent="0.25">
      <c r="A33" s="5" t="s">
        <v>50</v>
      </c>
      <c r="B33" s="5" t="s">
        <v>51</v>
      </c>
      <c r="C33" s="5" t="s">
        <v>746</v>
      </c>
      <c r="D33" s="5" t="s">
        <v>102</v>
      </c>
      <c r="E33" s="5" t="s">
        <v>41</v>
      </c>
      <c r="F33" s="5" t="s">
        <v>106</v>
      </c>
      <c r="G33" s="59" t="s">
        <v>107</v>
      </c>
      <c r="H33" s="76" t="s">
        <v>108</v>
      </c>
      <c r="I33" s="6">
        <v>3000000000</v>
      </c>
      <c r="J33" s="18" t="s">
        <v>723</v>
      </c>
      <c r="K33" s="6">
        <v>4000000000</v>
      </c>
      <c r="L33" s="6">
        <v>4000000000</v>
      </c>
      <c r="M33" s="19" t="s">
        <v>735</v>
      </c>
      <c r="N33" s="6">
        <v>4000000000</v>
      </c>
      <c r="O33" s="6">
        <v>0</v>
      </c>
      <c r="P33" s="61" t="s">
        <v>229</v>
      </c>
      <c r="Q33" s="5" t="s">
        <v>897</v>
      </c>
      <c r="R33" s="19"/>
      <c r="S33" s="64">
        <v>2000</v>
      </c>
      <c r="T33" s="5" t="s">
        <v>549</v>
      </c>
      <c r="U33" s="61" t="s">
        <v>431</v>
      </c>
      <c r="V33" s="5" t="s">
        <v>8</v>
      </c>
      <c r="W33" s="107" t="s">
        <v>895</v>
      </c>
      <c r="X33" s="5" t="s">
        <v>896</v>
      </c>
      <c r="Y33" s="5" t="s">
        <v>821</v>
      </c>
      <c r="Z33" s="107" t="s">
        <v>898</v>
      </c>
      <c r="AA33" s="19"/>
      <c r="AB33" s="34">
        <f t="shared" si="3"/>
        <v>0</v>
      </c>
      <c r="AC33" s="34">
        <f t="shared" si="4"/>
        <v>0</v>
      </c>
      <c r="AD33" s="32" t="str">
        <f t="shared" si="0"/>
        <v>Crítica</v>
      </c>
      <c r="AE33" s="33" t="str">
        <f t="shared" si="1"/>
        <v xml:space="preserve"> </v>
      </c>
      <c r="AF33" s="33" t="str">
        <f t="shared" si="2"/>
        <v xml:space="preserve"> </v>
      </c>
      <c r="AG33" s="19"/>
      <c r="AH33" s="5" t="s">
        <v>755</v>
      </c>
    </row>
    <row r="34" spans="1:34" s="103" customFormat="1" ht="76.5" x14ac:dyDescent="0.25">
      <c r="A34" s="76" t="s">
        <v>50</v>
      </c>
      <c r="B34" s="76" t="s">
        <v>51</v>
      </c>
      <c r="C34" s="76" t="s">
        <v>746</v>
      </c>
      <c r="D34" s="76" t="s">
        <v>102</v>
      </c>
      <c r="E34" s="76" t="s">
        <v>41</v>
      </c>
      <c r="F34" s="76" t="s">
        <v>109</v>
      </c>
      <c r="G34" s="101" t="s">
        <v>110</v>
      </c>
      <c r="H34" s="76" t="s">
        <v>111</v>
      </c>
      <c r="I34" s="99">
        <v>3000000000</v>
      </c>
      <c r="J34" s="76" t="s">
        <v>723</v>
      </c>
      <c r="K34" s="99">
        <v>3000000000</v>
      </c>
      <c r="L34" s="99">
        <v>3000000000</v>
      </c>
      <c r="M34" s="77" t="s">
        <v>733</v>
      </c>
      <c r="N34" s="99">
        <v>3000000000</v>
      </c>
      <c r="O34" s="99">
        <v>0</v>
      </c>
      <c r="P34" s="102" t="s">
        <v>899</v>
      </c>
      <c r="Q34" s="107" t="s">
        <v>900</v>
      </c>
      <c r="R34" s="77"/>
      <c r="S34" s="80">
        <v>2</v>
      </c>
      <c r="T34" s="5" t="s">
        <v>901</v>
      </c>
      <c r="U34" s="96" t="s">
        <v>432</v>
      </c>
      <c r="V34" s="97" t="s">
        <v>8</v>
      </c>
      <c r="W34" s="107" t="s">
        <v>902</v>
      </c>
      <c r="X34" s="5" t="s">
        <v>896</v>
      </c>
      <c r="Y34" s="5" t="s">
        <v>821</v>
      </c>
      <c r="Z34" s="107" t="s">
        <v>903</v>
      </c>
      <c r="AA34" s="77"/>
      <c r="AB34" s="98">
        <f t="shared" si="3"/>
        <v>0</v>
      </c>
      <c r="AC34" s="98">
        <f t="shared" si="4"/>
        <v>0</v>
      </c>
      <c r="AD34" s="32" t="str">
        <f t="shared" si="0"/>
        <v>Crítica</v>
      </c>
      <c r="AE34" s="33" t="str">
        <f t="shared" si="1"/>
        <v xml:space="preserve"> </v>
      </c>
      <c r="AF34" s="33" t="str">
        <f t="shared" si="2"/>
        <v xml:space="preserve"> </v>
      </c>
      <c r="AG34" s="107" t="s">
        <v>904</v>
      </c>
      <c r="AH34" s="76" t="s">
        <v>755</v>
      </c>
    </row>
    <row r="35" spans="1:34" ht="105" customHeight="1" x14ac:dyDescent="0.25">
      <c r="A35" s="5" t="s">
        <v>50</v>
      </c>
      <c r="B35" s="5" t="s">
        <v>51</v>
      </c>
      <c r="C35" s="5" t="s">
        <v>746</v>
      </c>
      <c r="D35" s="5" t="s">
        <v>102</v>
      </c>
      <c r="E35" s="5" t="s">
        <v>41</v>
      </c>
      <c r="F35" s="5" t="s">
        <v>112</v>
      </c>
      <c r="G35" s="59" t="s">
        <v>113</v>
      </c>
      <c r="H35" s="76" t="s">
        <v>114</v>
      </c>
      <c r="I35" s="6">
        <v>1000000000</v>
      </c>
      <c r="J35" s="18" t="s">
        <v>723</v>
      </c>
      <c r="K35" s="6">
        <v>5150000000</v>
      </c>
      <c r="L35" s="6">
        <f>5150000000-4000000000-1150000000</f>
        <v>0</v>
      </c>
      <c r="M35" s="19"/>
      <c r="N35" s="6"/>
      <c r="O35" s="6">
        <v>0</v>
      </c>
      <c r="P35" s="61" t="s">
        <v>231</v>
      </c>
      <c r="Q35" s="19" t="s">
        <v>905</v>
      </c>
      <c r="R35" s="19"/>
      <c r="S35" s="64"/>
      <c r="T35" s="5" t="s">
        <v>551</v>
      </c>
      <c r="U35" s="65" t="s">
        <v>432</v>
      </c>
      <c r="V35" s="63" t="s">
        <v>8</v>
      </c>
      <c r="W35" s="19"/>
      <c r="X35" s="19"/>
      <c r="Y35" s="19"/>
      <c r="Z35" s="19"/>
      <c r="AA35" s="19"/>
      <c r="AB35" s="34" t="e">
        <f t="shared" si="3"/>
        <v>#DIV/0!</v>
      </c>
      <c r="AC35" s="34" t="e">
        <f t="shared" si="4"/>
        <v>#DIV/0!</v>
      </c>
      <c r="AD35" s="32" t="e">
        <f t="shared" si="0"/>
        <v>#DIV/0!</v>
      </c>
      <c r="AE35" s="33" t="e">
        <f t="shared" si="1"/>
        <v>#DIV/0!</v>
      </c>
      <c r="AF35" s="33" t="e">
        <f t="shared" si="2"/>
        <v>#DIV/0!</v>
      </c>
      <c r="AG35" s="107" t="s">
        <v>872</v>
      </c>
      <c r="AH35" s="5" t="s">
        <v>755</v>
      </c>
    </row>
    <row r="36" spans="1:34" ht="96.6" customHeight="1" x14ac:dyDescent="0.25">
      <c r="A36" s="5" t="s">
        <v>50</v>
      </c>
      <c r="B36" s="5" t="s">
        <v>51</v>
      </c>
      <c r="C36" s="5" t="s">
        <v>746</v>
      </c>
      <c r="D36" s="5" t="s">
        <v>102</v>
      </c>
      <c r="E36" s="5" t="s">
        <v>41</v>
      </c>
      <c r="F36" s="5" t="s">
        <v>115</v>
      </c>
      <c r="G36" s="59" t="s">
        <v>116</v>
      </c>
      <c r="H36" s="76" t="s">
        <v>117</v>
      </c>
      <c r="I36" s="6">
        <v>2000000000</v>
      </c>
      <c r="J36" s="18" t="s">
        <v>723</v>
      </c>
      <c r="K36" s="6">
        <v>7928571429</v>
      </c>
      <c r="L36" s="6">
        <f>7928571429-7928571429</f>
        <v>0</v>
      </c>
      <c r="M36" s="19"/>
      <c r="N36" s="6"/>
      <c r="O36" s="6">
        <v>0</v>
      </c>
      <c r="P36" s="61" t="s">
        <v>232</v>
      </c>
      <c r="Q36" s="19" t="s">
        <v>906</v>
      </c>
      <c r="R36" s="19"/>
      <c r="S36" s="64"/>
      <c r="T36" s="5" t="s">
        <v>551</v>
      </c>
      <c r="U36" s="65" t="s">
        <v>432</v>
      </c>
      <c r="V36" s="63" t="s">
        <v>8</v>
      </c>
      <c r="W36" s="19"/>
      <c r="X36" s="19"/>
      <c r="Y36" s="19"/>
      <c r="Z36" s="19"/>
      <c r="AA36" s="19"/>
      <c r="AB36" s="34" t="e">
        <f t="shared" si="3"/>
        <v>#DIV/0!</v>
      </c>
      <c r="AC36" s="34" t="e">
        <f t="shared" si="4"/>
        <v>#DIV/0!</v>
      </c>
      <c r="AD36" s="32" t="e">
        <f t="shared" si="0"/>
        <v>#DIV/0!</v>
      </c>
      <c r="AE36" s="33" t="e">
        <f t="shared" si="1"/>
        <v>#DIV/0!</v>
      </c>
      <c r="AF36" s="33" t="e">
        <f t="shared" si="2"/>
        <v>#DIV/0!</v>
      </c>
      <c r="AG36" s="19" t="s">
        <v>872</v>
      </c>
      <c r="AH36" s="5" t="s">
        <v>755</v>
      </c>
    </row>
    <row r="37" spans="1:34" ht="75.599999999999994" customHeight="1" x14ac:dyDescent="0.25">
      <c r="A37" s="5" t="s">
        <v>50</v>
      </c>
      <c r="B37" s="5" t="s">
        <v>51</v>
      </c>
      <c r="C37" s="5" t="s">
        <v>746</v>
      </c>
      <c r="D37" s="5" t="s">
        <v>102</v>
      </c>
      <c r="E37" s="5" t="s">
        <v>41</v>
      </c>
      <c r="F37" s="5" t="s">
        <v>75</v>
      </c>
      <c r="G37" s="59" t="s">
        <v>118</v>
      </c>
      <c r="H37" s="5" t="s">
        <v>119</v>
      </c>
      <c r="I37" s="6">
        <v>1000000000</v>
      </c>
      <c r="J37" s="18"/>
      <c r="K37" s="18"/>
      <c r="L37" s="20"/>
      <c r="M37" s="19"/>
      <c r="N37" s="6"/>
      <c r="O37" s="6"/>
      <c r="P37" s="61" t="s">
        <v>233</v>
      </c>
      <c r="Q37" s="19"/>
      <c r="R37" s="19"/>
      <c r="S37" s="64"/>
      <c r="T37" s="5" t="s">
        <v>551</v>
      </c>
      <c r="U37" s="65" t="s">
        <v>432</v>
      </c>
      <c r="V37" s="63" t="s">
        <v>8</v>
      </c>
      <c r="W37" s="19"/>
      <c r="X37" s="19"/>
      <c r="Y37" s="19"/>
      <c r="Z37" s="19"/>
      <c r="AA37" s="19"/>
      <c r="AB37" s="34" t="e">
        <f t="shared" si="3"/>
        <v>#DIV/0!</v>
      </c>
      <c r="AC37" s="34" t="e">
        <f t="shared" si="4"/>
        <v>#DIV/0!</v>
      </c>
      <c r="AD37" s="32" t="e">
        <f t="shared" si="0"/>
        <v>#DIV/0!</v>
      </c>
      <c r="AE37" s="33" t="e">
        <f t="shared" si="1"/>
        <v>#DIV/0!</v>
      </c>
      <c r="AF37" s="33" t="e">
        <f t="shared" si="2"/>
        <v>#DIV/0!</v>
      </c>
      <c r="AG37" s="19" t="s">
        <v>907</v>
      </c>
      <c r="AH37" s="5" t="s">
        <v>755</v>
      </c>
    </row>
    <row r="38" spans="1:34" ht="102" x14ac:dyDescent="0.25">
      <c r="A38" s="5" t="s">
        <v>50</v>
      </c>
      <c r="B38" s="5" t="s">
        <v>51</v>
      </c>
      <c r="C38" s="5" t="s">
        <v>746</v>
      </c>
      <c r="D38" s="5" t="s">
        <v>120</v>
      </c>
      <c r="E38" s="5" t="s">
        <v>41</v>
      </c>
      <c r="F38" s="5" t="s">
        <v>121</v>
      </c>
      <c r="G38" s="59" t="s">
        <v>122</v>
      </c>
      <c r="H38" s="76" t="s">
        <v>123</v>
      </c>
      <c r="I38" s="6">
        <v>11106979500</v>
      </c>
      <c r="J38" s="18" t="s">
        <v>723</v>
      </c>
      <c r="K38" s="6">
        <v>14606979500</v>
      </c>
      <c r="L38" s="6">
        <f>14606979500-3700000000-300000000-3132957874</f>
        <v>7474021626</v>
      </c>
      <c r="M38" s="19" t="s">
        <v>734</v>
      </c>
      <c r="N38" s="6">
        <f>14606979500-3700000000-300000000-3132957874</f>
        <v>7474021626</v>
      </c>
      <c r="O38" s="6">
        <v>0</v>
      </c>
      <c r="P38" s="61" t="s">
        <v>234</v>
      </c>
      <c r="Q38" s="19" t="s">
        <v>1023</v>
      </c>
      <c r="R38" s="19"/>
      <c r="S38" s="5">
        <v>19</v>
      </c>
      <c r="T38" s="5" t="s">
        <v>552</v>
      </c>
      <c r="U38" s="65" t="s">
        <v>433</v>
      </c>
      <c r="V38" s="63" t="s">
        <v>510</v>
      </c>
      <c r="W38" s="19" t="s">
        <v>908</v>
      </c>
      <c r="X38" s="18" t="s">
        <v>896</v>
      </c>
      <c r="Y38" s="18" t="s">
        <v>821</v>
      </c>
      <c r="Z38" s="19" t="s">
        <v>909</v>
      </c>
      <c r="AA38" s="19"/>
      <c r="AB38" s="34">
        <f t="shared" si="3"/>
        <v>0</v>
      </c>
      <c r="AC38" s="34">
        <f t="shared" si="4"/>
        <v>0</v>
      </c>
      <c r="AD38" s="32" t="str">
        <f t="shared" si="0"/>
        <v>Crítica</v>
      </c>
      <c r="AE38" s="33" t="str">
        <f t="shared" si="1"/>
        <v xml:space="preserve"> </v>
      </c>
      <c r="AF38" s="33" t="str">
        <f t="shared" si="2"/>
        <v xml:space="preserve"> </v>
      </c>
      <c r="AG38" s="19" t="s">
        <v>910</v>
      </c>
      <c r="AH38" s="5" t="s">
        <v>755</v>
      </c>
    </row>
    <row r="39" spans="1:34" ht="114.75" x14ac:dyDescent="0.25">
      <c r="A39" s="5" t="s">
        <v>50</v>
      </c>
      <c r="B39" s="5" t="s">
        <v>51</v>
      </c>
      <c r="C39" s="5" t="s">
        <v>746</v>
      </c>
      <c r="D39" s="5" t="s">
        <v>120</v>
      </c>
      <c r="E39" s="5" t="s">
        <v>41</v>
      </c>
      <c r="F39" s="5" t="s">
        <v>124</v>
      </c>
      <c r="G39" s="59" t="s">
        <v>125</v>
      </c>
      <c r="H39" s="76" t="s">
        <v>126</v>
      </c>
      <c r="I39" s="6">
        <v>5000000000</v>
      </c>
      <c r="J39" s="18" t="s">
        <v>723</v>
      </c>
      <c r="K39" s="6">
        <v>7000000000</v>
      </c>
      <c r="L39" s="6">
        <f>7000000000-262752185</f>
        <v>6737247815</v>
      </c>
      <c r="M39" s="19" t="s">
        <v>733</v>
      </c>
      <c r="N39" s="6">
        <f>7000000000-262752185</f>
        <v>6737247815</v>
      </c>
      <c r="O39" s="6">
        <v>6737247815</v>
      </c>
      <c r="P39" s="61" t="s">
        <v>235</v>
      </c>
      <c r="Q39" s="107" t="s">
        <v>911</v>
      </c>
      <c r="R39" s="19"/>
      <c r="S39" s="5">
        <v>82</v>
      </c>
      <c r="T39" s="5" t="s">
        <v>544</v>
      </c>
      <c r="U39" s="65" t="s">
        <v>434</v>
      </c>
      <c r="V39" s="63" t="s">
        <v>8</v>
      </c>
      <c r="W39" s="81" t="s">
        <v>912</v>
      </c>
      <c r="X39" s="108">
        <v>42370</v>
      </c>
      <c r="Y39" s="108">
        <v>0</v>
      </c>
      <c r="Z39" s="107" t="s">
        <v>913</v>
      </c>
      <c r="AA39" s="19"/>
      <c r="AB39" s="34">
        <f t="shared" si="3"/>
        <v>0</v>
      </c>
      <c r="AC39" s="34">
        <f t="shared" si="4"/>
        <v>1</v>
      </c>
      <c r="AD39" s="32" t="str">
        <f t="shared" si="0"/>
        <v>Crítica</v>
      </c>
      <c r="AE39" s="33" t="str">
        <f t="shared" si="1"/>
        <v xml:space="preserve"> </v>
      </c>
      <c r="AF39" s="33" t="str">
        <f t="shared" si="2"/>
        <v xml:space="preserve"> </v>
      </c>
      <c r="AG39" s="107" t="s">
        <v>914</v>
      </c>
      <c r="AH39" s="5" t="s">
        <v>755</v>
      </c>
    </row>
    <row r="40" spans="1:34" ht="102.6" customHeight="1" x14ac:dyDescent="0.25">
      <c r="A40" s="5" t="s">
        <v>50</v>
      </c>
      <c r="B40" s="5" t="s">
        <v>51</v>
      </c>
      <c r="C40" s="5" t="s">
        <v>746</v>
      </c>
      <c r="D40" s="5" t="s">
        <v>120</v>
      </c>
      <c r="E40" s="5" t="s">
        <v>41</v>
      </c>
      <c r="F40" s="5" t="s">
        <v>75</v>
      </c>
      <c r="G40" s="59" t="s">
        <v>127</v>
      </c>
      <c r="H40" s="5" t="s">
        <v>128</v>
      </c>
      <c r="I40" s="6">
        <v>5500000000</v>
      </c>
      <c r="J40" s="18"/>
      <c r="K40" s="18"/>
      <c r="L40" s="20"/>
      <c r="M40" s="19"/>
      <c r="N40" s="6"/>
      <c r="O40" s="6"/>
      <c r="P40" s="61" t="s">
        <v>236</v>
      </c>
      <c r="Q40" s="19"/>
      <c r="R40" s="19"/>
      <c r="S40" s="64"/>
      <c r="T40" s="5" t="s">
        <v>549</v>
      </c>
      <c r="U40" s="65" t="s">
        <v>435</v>
      </c>
      <c r="V40" s="63" t="s">
        <v>8</v>
      </c>
      <c r="W40" s="19"/>
      <c r="X40" s="19"/>
      <c r="Y40" s="19"/>
      <c r="Z40" s="19"/>
      <c r="AA40" s="19"/>
      <c r="AB40" s="34" t="e">
        <f t="shared" si="3"/>
        <v>#DIV/0!</v>
      </c>
      <c r="AC40" s="34" t="e">
        <f t="shared" si="4"/>
        <v>#DIV/0!</v>
      </c>
      <c r="AD40" s="32" t="e">
        <f t="shared" si="0"/>
        <v>#DIV/0!</v>
      </c>
      <c r="AE40" s="33" t="e">
        <f t="shared" si="1"/>
        <v>#DIV/0!</v>
      </c>
      <c r="AF40" s="33" t="e">
        <f t="shared" si="2"/>
        <v>#DIV/0!</v>
      </c>
      <c r="AG40" s="107" t="s">
        <v>907</v>
      </c>
      <c r="AH40" s="5" t="s">
        <v>755</v>
      </c>
    </row>
    <row r="41" spans="1:34" ht="118.15" customHeight="1" x14ac:dyDescent="0.25">
      <c r="A41" s="5" t="s">
        <v>130</v>
      </c>
      <c r="B41" s="5" t="s">
        <v>136</v>
      </c>
      <c r="C41" s="5" t="s">
        <v>746</v>
      </c>
      <c r="D41" s="5" t="s">
        <v>137</v>
      </c>
      <c r="E41" s="5" t="s">
        <v>41</v>
      </c>
      <c r="F41" s="5" t="s">
        <v>138</v>
      </c>
      <c r="G41" s="59" t="s">
        <v>139</v>
      </c>
      <c r="H41" s="5" t="s">
        <v>140</v>
      </c>
      <c r="I41" s="99">
        <v>356150000</v>
      </c>
      <c r="J41" s="18" t="s">
        <v>723</v>
      </c>
      <c r="K41" s="6">
        <v>23183345251</v>
      </c>
      <c r="L41" s="167">
        <f>23183345251-3000000000</f>
        <v>20183345251</v>
      </c>
      <c r="M41" s="117" t="s">
        <v>729</v>
      </c>
      <c r="N41" s="114">
        <v>6408477764</v>
      </c>
      <c r="O41" s="111">
        <v>0</v>
      </c>
      <c r="P41" s="61" t="s">
        <v>930</v>
      </c>
      <c r="Q41" s="115" t="s">
        <v>931</v>
      </c>
      <c r="R41" s="115"/>
      <c r="S41" s="116">
        <v>541</v>
      </c>
      <c r="T41" s="112" t="s">
        <v>527</v>
      </c>
      <c r="U41" s="61" t="s">
        <v>439</v>
      </c>
      <c r="V41" s="63" t="s">
        <v>510</v>
      </c>
      <c r="W41" s="115" t="s">
        <v>932</v>
      </c>
      <c r="X41" s="118">
        <v>42522</v>
      </c>
      <c r="Y41" s="118">
        <v>42705</v>
      </c>
      <c r="Z41" s="115" t="s">
        <v>933</v>
      </c>
      <c r="AA41" s="19"/>
      <c r="AB41" s="34">
        <f t="shared" si="3"/>
        <v>0</v>
      </c>
      <c r="AC41" s="34">
        <f t="shared" si="4"/>
        <v>0</v>
      </c>
      <c r="AD41" s="32" t="str">
        <f t="shared" si="0"/>
        <v>Crítica</v>
      </c>
      <c r="AE41" s="33" t="str">
        <f t="shared" si="1"/>
        <v xml:space="preserve"> </v>
      </c>
      <c r="AF41" s="33" t="str">
        <f t="shared" si="2"/>
        <v xml:space="preserve"> </v>
      </c>
      <c r="AG41" s="115" t="s">
        <v>934</v>
      </c>
      <c r="AH41" s="5" t="s">
        <v>753</v>
      </c>
    </row>
    <row r="42" spans="1:34" ht="89.25" x14ac:dyDescent="0.25">
      <c r="A42" s="5" t="s">
        <v>130</v>
      </c>
      <c r="B42" s="5" t="s">
        <v>136</v>
      </c>
      <c r="C42" s="5" t="s">
        <v>746</v>
      </c>
      <c r="D42" s="5" t="s">
        <v>137</v>
      </c>
      <c r="E42" s="5" t="s">
        <v>41</v>
      </c>
      <c r="F42" s="5" t="s">
        <v>138</v>
      </c>
      <c r="G42" s="59" t="s">
        <v>139</v>
      </c>
      <c r="H42" s="5" t="s">
        <v>140</v>
      </c>
      <c r="I42" s="99">
        <v>11050000</v>
      </c>
      <c r="J42" s="18"/>
      <c r="K42" s="18"/>
      <c r="L42" s="167"/>
      <c r="M42" s="117" t="s">
        <v>729</v>
      </c>
      <c r="N42" s="111">
        <v>3642235835</v>
      </c>
      <c r="O42" s="111">
        <v>0</v>
      </c>
      <c r="P42" s="61" t="s">
        <v>940</v>
      </c>
      <c r="Q42" s="115" t="s">
        <v>935</v>
      </c>
      <c r="R42" s="115"/>
      <c r="S42" s="116">
        <v>1341</v>
      </c>
      <c r="T42" s="5" t="s">
        <v>567</v>
      </c>
      <c r="U42" s="119" t="s">
        <v>936</v>
      </c>
      <c r="V42" s="120" t="s">
        <v>510</v>
      </c>
      <c r="W42" s="115" t="s">
        <v>937</v>
      </c>
      <c r="X42" s="118">
        <v>42522</v>
      </c>
      <c r="Y42" s="118">
        <v>42705</v>
      </c>
      <c r="Z42" s="115" t="s">
        <v>933</v>
      </c>
      <c r="AA42" s="19"/>
      <c r="AB42" s="34">
        <f t="shared" si="3"/>
        <v>0</v>
      </c>
      <c r="AC42" s="34">
        <f t="shared" si="4"/>
        <v>0</v>
      </c>
      <c r="AD42" s="32" t="str">
        <f t="shared" si="0"/>
        <v>Crítica</v>
      </c>
      <c r="AE42" s="33" t="str">
        <f t="shared" si="1"/>
        <v xml:space="preserve"> </v>
      </c>
      <c r="AF42" s="33" t="str">
        <f t="shared" si="2"/>
        <v xml:space="preserve"> </v>
      </c>
      <c r="AG42" s="115" t="s">
        <v>941</v>
      </c>
      <c r="AH42" s="5" t="s">
        <v>753</v>
      </c>
    </row>
    <row r="43" spans="1:34" ht="139.9" customHeight="1" x14ac:dyDescent="0.25">
      <c r="A43" s="5" t="s">
        <v>130</v>
      </c>
      <c r="B43" s="5" t="s">
        <v>136</v>
      </c>
      <c r="C43" s="5" t="s">
        <v>746</v>
      </c>
      <c r="D43" s="5" t="s">
        <v>137</v>
      </c>
      <c r="E43" s="5" t="s">
        <v>41</v>
      </c>
      <c r="F43" s="5" t="s">
        <v>138</v>
      </c>
      <c r="G43" s="59" t="s">
        <v>139</v>
      </c>
      <c r="H43" s="5" t="s">
        <v>140</v>
      </c>
      <c r="I43" s="99">
        <v>14280000</v>
      </c>
      <c r="J43" s="18"/>
      <c r="K43" s="18"/>
      <c r="L43" s="167"/>
      <c r="M43" s="117" t="s">
        <v>729</v>
      </c>
      <c r="N43" s="122">
        <v>300000000</v>
      </c>
      <c r="O43" s="111">
        <v>0</v>
      </c>
      <c r="P43" s="61" t="s">
        <v>938</v>
      </c>
      <c r="Q43" s="115" t="s">
        <v>939</v>
      </c>
      <c r="R43" s="115"/>
      <c r="S43" s="116">
        <v>6</v>
      </c>
      <c r="T43" s="112" t="s">
        <v>556</v>
      </c>
      <c r="U43" s="61" t="s">
        <v>439</v>
      </c>
      <c r="V43" s="63" t="s">
        <v>510</v>
      </c>
      <c r="W43" s="19"/>
      <c r="X43" s="19"/>
      <c r="Y43" s="19"/>
      <c r="Z43" s="19"/>
      <c r="AA43" s="19"/>
      <c r="AB43" s="34">
        <f t="shared" si="3"/>
        <v>0</v>
      </c>
      <c r="AC43" s="34">
        <f t="shared" si="4"/>
        <v>0</v>
      </c>
      <c r="AD43" s="32" t="str">
        <f t="shared" si="0"/>
        <v>Crítica</v>
      </c>
      <c r="AE43" s="33" t="str">
        <f t="shared" si="1"/>
        <v xml:space="preserve"> </v>
      </c>
      <c r="AF43" s="33" t="str">
        <f t="shared" si="2"/>
        <v xml:space="preserve"> </v>
      </c>
      <c r="AG43" s="19"/>
      <c r="AH43" s="5" t="s">
        <v>753</v>
      </c>
    </row>
    <row r="44" spans="1:34" ht="128.44999999999999" customHeight="1" x14ac:dyDescent="0.25">
      <c r="A44" s="5" t="s">
        <v>130</v>
      </c>
      <c r="B44" s="5" t="s">
        <v>136</v>
      </c>
      <c r="C44" s="5" t="s">
        <v>746</v>
      </c>
      <c r="D44" s="5" t="s">
        <v>137</v>
      </c>
      <c r="E44" s="5" t="s">
        <v>41</v>
      </c>
      <c r="F44" s="5" t="s">
        <v>138</v>
      </c>
      <c r="G44" s="59" t="s">
        <v>139</v>
      </c>
      <c r="H44" s="5" t="s">
        <v>140</v>
      </c>
      <c r="I44" s="99">
        <v>3041810000</v>
      </c>
      <c r="J44" s="18"/>
      <c r="K44" s="18"/>
      <c r="L44" s="167"/>
      <c r="M44" s="77"/>
      <c r="N44" s="6"/>
      <c r="O44" s="6"/>
      <c r="P44" s="61" t="s">
        <v>244</v>
      </c>
      <c r="Q44" s="19"/>
      <c r="R44" s="19"/>
      <c r="S44" s="62"/>
      <c r="T44" s="5" t="s">
        <v>557</v>
      </c>
      <c r="U44" s="61" t="s">
        <v>439</v>
      </c>
      <c r="V44" s="63" t="s">
        <v>510</v>
      </c>
      <c r="W44" s="19"/>
      <c r="X44" s="19"/>
      <c r="Y44" s="19"/>
      <c r="Z44" s="19"/>
      <c r="AA44" s="19"/>
      <c r="AB44" s="34" t="e">
        <f t="shared" si="3"/>
        <v>#DIV/0!</v>
      </c>
      <c r="AC44" s="34" t="e">
        <f t="shared" si="4"/>
        <v>#DIV/0!</v>
      </c>
      <c r="AD44" s="32" t="e">
        <f t="shared" si="0"/>
        <v>#DIV/0!</v>
      </c>
      <c r="AE44" s="33" t="e">
        <f t="shared" si="1"/>
        <v>#DIV/0!</v>
      </c>
      <c r="AF44" s="33" t="e">
        <f t="shared" si="2"/>
        <v>#DIV/0!</v>
      </c>
      <c r="AG44" s="19"/>
      <c r="AH44" s="5" t="s">
        <v>753</v>
      </c>
    </row>
    <row r="45" spans="1:34" ht="153" customHeight="1" x14ac:dyDescent="0.25">
      <c r="A45" s="5" t="s">
        <v>130</v>
      </c>
      <c r="B45" s="5" t="s">
        <v>136</v>
      </c>
      <c r="C45" s="5" t="s">
        <v>746</v>
      </c>
      <c r="D45" s="5" t="s">
        <v>137</v>
      </c>
      <c r="E45" s="5" t="s">
        <v>41</v>
      </c>
      <c r="F45" s="5" t="s">
        <v>138</v>
      </c>
      <c r="G45" s="59" t="s">
        <v>139</v>
      </c>
      <c r="H45" s="5" t="s">
        <v>140</v>
      </c>
      <c r="I45" s="99">
        <v>186150000</v>
      </c>
      <c r="J45" s="18"/>
      <c r="K45" s="18"/>
      <c r="L45" s="167"/>
      <c r="M45" s="77"/>
      <c r="N45" s="6"/>
      <c r="O45" s="6"/>
      <c r="P45" s="61" t="s">
        <v>245</v>
      </c>
      <c r="Q45" s="19"/>
      <c r="R45" s="19"/>
      <c r="S45" s="62"/>
      <c r="T45" s="5" t="s">
        <v>558</v>
      </c>
      <c r="U45" s="61" t="s">
        <v>439</v>
      </c>
      <c r="V45" s="63" t="s">
        <v>510</v>
      </c>
      <c r="W45" s="19"/>
      <c r="X45" s="19"/>
      <c r="Y45" s="19"/>
      <c r="Z45" s="19"/>
      <c r="AA45" s="19"/>
      <c r="AB45" s="34" t="e">
        <f t="shared" si="3"/>
        <v>#DIV/0!</v>
      </c>
      <c r="AC45" s="34" t="e">
        <f t="shared" si="4"/>
        <v>#DIV/0!</v>
      </c>
      <c r="AD45" s="32" t="e">
        <f t="shared" si="0"/>
        <v>#DIV/0!</v>
      </c>
      <c r="AE45" s="33" t="e">
        <f t="shared" si="1"/>
        <v>#DIV/0!</v>
      </c>
      <c r="AF45" s="33" t="e">
        <f t="shared" si="2"/>
        <v>#DIV/0!</v>
      </c>
      <c r="AG45" s="19"/>
      <c r="AH45" s="5" t="s">
        <v>753</v>
      </c>
    </row>
    <row r="46" spans="1:34" ht="76.5" customHeight="1" x14ac:dyDescent="0.25">
      <c r="A46" s="5" t="s">
        <v>130</v>
      </c>
      <c r="B46" s="5" t="s">
        <v>136</v>
      </c>
      <c r="C46" s="5" t="s">
        <v>746</v>
      </c>
      <c r="D46" s="5" t="s">
        <v>137</v>
      </c>
      <c r="E46" s="5" t="s">
        <v>41</v>
      </c>
      <c r="F46" s="5" t="s">
        <v>138</v>
      </c>
      <c r="G46" s="59" t="s">
        <v>139</v>
      </c>
      <c r="H46" s="5" t="s">
        <v>140</v>
      </c>
      <c r="I46" s="99">
        <v>122400000</v>
      </c>
      <c r="J46" s="18"/>
      <c r="K46" s="18"/>
      <c r="L46" s="167"/>
      <c r="M46" s="77"/>
      <c r="N46" s="6"/>
      <c r="O46" s="6"/>
      <c r="P46" s="61" t="s">
        <v>246</v>
      </c>
      <c r="Q46" s="19"/>
      <c r="R46" s="19"/>
      <c r="S46" s="62"/>
      <c r="T46" s="5" t="s">
        <v>559</v>
      </c>
      <c r="U46" s="61" t="s">
        <v>439</v>
      </c>
      <c r="V46" s="63" t="s">
        <v>510</v>
      </c>
      <c r="W46" s="19"/>
      <c r="X46" s="19"/>
      <c r="Y46" s="19"/>
      <c r="Z46" s="19"/>
      <c r="AA46" s="19"/>
      <c r="AB46" s="34" t="e">
        <f t="shared" si="3"/>
        <v>#DIV/0!</v>
      </c>
      <c r="AC46" s="34" t="e">
        <f t="shared" si="4"/>
        <v>#DIV/0!</v>
      </c>
      <c r="AD46" s="32" t="e">
        <f t="shared" si="0"/>
        <v>#DIV/0!</v>
      </c>
      <c r="AE46" s="33" t="e">
        <f t="shared" si="1"/>
        <v>#DIV/0!</v>
      </c>
      <c r="AF46" s="33" t="e">
        <f t="shared" si="2"/>
        <v>#DIV/0!</v>
      </c>
      <c r="AG46" s="19"/>
      <c r="AH46" s="5" t="s">
        <v>753</v>
      </c>
    </row>
    <row r="47" spans="1:34" ht="102" customHeight="1" x14ac:dyDescent="0.25">
      <c r="A47" s="5" t="s">
        <v>130</v>
      </c>
      <c r="B47" s="5" t="s">
        <v>136</v>
      </c>
      <c r="C47" s="5" t="s">
        <v>746</v>
      </c>
      <c r="D47" s="5" t="s">
        <v>137</v>
      </c>
      <c r="E47" s="5" t="s">
        <v>41</v>
      </c>
      <c r="F47" s="5" t="s">
        <v>138</v>
      </c>
      <c r="G47" s="59" t="s">
        <v>139</v>
      </c>
      <c r="H47" s="5" t="s">
        <v>140</v>
      </c>
      <c r="I47" s="99">
        <v>1755675000</v>
      </c>
      <c r="J47" s="18"/>
      <c r="K47" s="18"/>
      <c r="L47" s="167"/>
      <c r="M47" s="77"/>
      <c r="N47" s="6"/>
      <c r="O47" s="6"/>
      <c r="P47" s="61" t="s">
        <v>247</v>
      </c>
      <c r="Q47" s="19"/>
      <c r="R47" s="19"/>
      <c r="S47" s="62"/>
      <c r="T47" s="5" t="s">
        <v>557</v>
      </c>
      <c r="U47" s="61" t="s">
        <v>439</v>
      </c>
      <c r="V47" s="63" t="s">
        <v>510</v>
      </c>
      <c r="W47" s="19"/>
      <c r="X47" s="19"/>
      <c r="Y47" s="19"/>
      <c r="Z47" s="19"/>
      <c r="AA47" s="19"/>
      <c r="AB47" s="34" t="e">
        <f t="shared" si="3"/>
        <v>#DIV/0!</v>
      </c>
      <c r="AC47" s="34" t="e">
        <f t="shared" si="4"/>
        <v>#DIV/0!</v>
      </c>
      <c r="AD47" s="32" t="e">
        <f t="shared" si="0"/>
        <v>#DIV/0!</v>
      </c>
      <c r="AE47" s="33" t="e">
        <f t="shared" si="1"/>
        <v>#DIV/0!</v>
      </c>
      <c r="AF47" s="33" t="e">
        <f t="shared" si="2"/>
        <v>#DIV/0!</v>
      </c>
      <c r="AG47" s="19"/>
      <c r="AH47" s="5" t="s">
        <v>753</v>
      </c>
    </row>
    <row r="48" spans="1:34" ht="76.5" customHeight="1" x14ac:dyDescent="0.25">
      <c r="A48" s="5" t="s">
        <v>130</v>
      </c>
      <c r="B48" s="5" t="s">
        <v>136</v>
      </c>
      <c r="C48" s="5" t="s">
        <v>746</v>
      </c>
      <c r="D48" s="5" t="s">
        <v>137</v>
      </c>
      <c r="E48" s="5" t="s">
        <v>41</v>
      </c>
      <c r="F48" s="5" t="s">
        <v>138</v>
      </c>
      <c r="G48" s="59" t="s">
        <v>139</v>
      </c>
      <c r="H48" s="5" t="s">
        <v>140</v>
      </c>
      <c r="I48" s="99">
        <v>10200000</v>
      </c>
      <c r="J48" s="18"/>
      <c r="K48" s="18"/>
      <c r="L48" s="167"/>
      <c r="M48" s="77"/>
      <c r="N48" s="6"/>
      <c r="O48" s="6"/>
      <c r="P48" s="61" t="s">
        <v>248</v>
      </c>
      <c r="Q48" s="19"/>
      <c r="R48" s="19"/>
      <c r="S48" s="62"/>
      <c r="T48" s="5" t="s">
        <v>560</v>
      </c>
      <c r="U48" s="61" t="s">
        <v>439</v>
      </c>
      <c r="V48" s="63" t="s">
        <v>510</v>
      </c>
      <c r="W48" s="19"/>
      <c r="X48" s="19"/>
      <c r="Y48" s="19"/>
      <c r="Z48" s="19"/>
      <c r="AA48" s="19"/>
      <c r="AB48" s="34" t="e">
        <f t="shared" si="3"/>
        <v>#DIV/0!</v>
      </c>
      <c r="AC48" s="34" t="e">
        <f t="shared" si="4"/>
        <v>#DIV/0!</v>
      </c>
      <c r="AD48" s="32" t="e">
        <f t="shared" si="0"/>
        <v>#DIV/0!</v>
      </c>
      <c r="AE48" s="33" t="e">
        <f t="shared" si="1"/>
        <v>#DIV/0!</v>
      </c>
      <c r="AF48" s="33" t="e">
        <f t="shared" si="2"/>
        <v>#DIV/0!</v>
      </c>
      <c r="AG48" s="19"/>
      <c r="AH48" s="5" t="s">
        <v>753</v>
      </c>
    </row>
    <row r="49" spans="1:34" ht="76.5" customHeight="1" x14ac:dyDescent="0.25">
      <c r="A49" s="5" t="s">
        <v>130</v>
      </c>
      <c r="B49" s="5" t="s">
        <v>136</v>
      </c>
      <c r="C49" s="5" t="s">
        <v>746</v>
      </c>
      <c r="D49" s="5" t="s">
        <v>137</v>
      </c>
      <c r="E49" s="5" t="s">
        <v>41</v>
      </c>
      <c r="F49" s="5" t="s">
        <v>138</v>
      </c>
      <c r="G49" s="59" t="s">
        <v>139</v>
      </c>
      <c r="H49" s="5" t="s">
        <v>140</v>
      </c>
      <c r="I49" s="99">
        <v>420750000</v>
      </c>
      <c r="J49" s="18"/>
      <c r="K49" s="18"/>
      <c r="L49" s="167"/>
      <c r="M49" s="77"/>
      <c r="N49" s="6"/>
      <c r="O49" s="6"/>
      <c r="P49" s="61" t="s">
        <v>249</v>
      </c>
      <c r="Q49" s="19"/>
      <c r="R49" s="19"/>
      <c r="S49" s="62"/>
      <c r="T49" s="5" t="s">
        <v>561</v>
      </c>
      <c r="U49" s="61" t="s">
        <v>439</v>
      </c>
      <c r="V49" s="63" t="s">
        <v>510</v>
      </c>
      <c r="W49" s="19"/>
      <c r="X49" s="19"/>
      <c r="Y49" s="19"/>
      <c r="Z49" s="19"/>
      <c r="AA49" s="19"/>
      <c r="AB49" s="34" t="e">
        <f t="shared" si="3"/>
        <v>#DIV/0!</v>
      </c>
      <c r="AC49" s="34" t="e">
        <f t="shared" si="4"/>
        <v>#DIV/0!</v>
      </c>
      <c r="AD49" s="32" t="e">
        <f t="shared" si="0"/>
        <v>#DIV/0!</v>
      </c>
      <c r="AE49" s="33" t="e">
        <f t="shared" si="1"/>
        <v>#DIV/0!</v>
      </c>
      <c r="AF49" s="33" t="e">
        <f t="shared" si="2"/>
        <v>#DIV/0!</v>
      </c>
      <c r="AG49" s="19"/>
      <c r="AH49" s="5" t="s">
        <v>753</v>
      </c>
    </row>
    <row r="50" spans="1:34" ht="102" customHeight="1" x14ac:dyDescent="0.25">
      <c r="A50" s="5" t="s">
        <v>130</v>
      </c>
      <c r="B50" s="5" t="s">
        <v>136</v>
      </c>
      <c r="C50" s="5" t="s">
        <v>746</v>
      </c>
      <c r="D50" s="5" t="s">
        <v>137</v>
      </c>
      <c r="E50" s="5" t="s">
        <v>41</v>
      </c>
      <c r="F50" s="5" t="s">
        <v>138</v>
      </c>
      <c r="G50" s="59" t="s">
        <v>139</v>
      </c>
      <c r="H50" s="5" t="s">
        <v>140</v>
      </c>
      <c r="I50" s="99">
        <v>1006272240</v>
      </c>
      <c r="J50" s="18"/>
      <c r="K50" s="18"/>
      <c r="L50" s="167"/>
      <c r="M50" s="77"/>
      <c r="N50" s="6"/>
      <c r="O50" s="6"/>
      <c r="P50" s="61" t="s">
        <v>250</v>
      </c>
      <c r="Q50" s="19"/>
      <c r="R50" s="19"/>
      <c r="S50" s="62"/>
      <c r="T50" s="5" t="s">
        <v>562</v>
      </c>
      <c r="U50" s="61" t="s">
        <v>439</v>
      </c>
      <c r="V50" s="63" t="s">
        <v>510</v>
      </c>
      <c r="W50" s="19"/>
      <c r="X50" s="19"/>
      <c r="Y50" s="19"/>
      <c r="Z50" s="19"/>
      <c r="AA50" s="19"/>
      <c r="AB50" s="34" t="e">
        <f t="shared" ref="AB50:AB121" si="5">+AA50/S50</f>
        <v>#DIV/0!</v>
      </c>
      <c r="AC50" s="34" t="e">
        <f t="shared" ref="AC50:AC121" si="6">+O50/N50</f>
        <v>#DIV/0!</v>
      </c>
      <c r="AD50" s="32" t="e">
        <f t="shared" si="0"/>
        <v>#DIV/0!</v>
      </c>
      <c r="AE50" s="33" t="e">
        <f t="shared" si="1"/>
        <v>#DIV/0!</v>
      </c>
      <c r="AF50" s="33" t="e">
        <f t="shared" si="2"/>
        <v>#DIV/0!</v>
      </c>
      <c r="AG50" s="19"/>
      <c r="AH50" s="5" t="s">
        <v>753</v>
      </c>
    </row>
    <row r="51" spans="1:34" ht="102" customHeight="1" x14ac:dyDescent="0.25">
      <c r="A51" s="5" t="s">
        <v>130</v>
      </c>
      <c r="B51" s="5" t="s">
        <v>136</v>
      </c>
      <c r="C51" s="5" t="s">
        <v>746</v>
      </c>
      <c r="D51" s="5" t="s">
        <v>137</v>
      </c>
      <c r="E51" s="5" t="s">
        <v>41</v>
      </c>
      <c r="F51" s="5" t="s">
        <v>138</v>
      </c>
      <c r="G51" s="59" t="s">
        <v>139</v>
      </c>
      <c r="H51" s="5" t="s">
        <v>140</v>
      </c>
      <c r="I51" s="99">
        <v>1235386799</v>
      </c>
      <c r="J51" s="18"/>
      <c r="K51" s="18"/>
      <c r="L51" s="167"/>
      <c r="M51" s="77"/>
      <c r="N51" s="6"/>
      <c r="O51" s="6"/>
      <c r="P51" s="61" t="s">
        <v>251</v>
      </c>
      <c r="Q51" s="19"/>
      <c r="R51" s="19"/>
      <c r="S51" s="62"/>
      <c r="T51" s="5" t="s">
        <v>562</v>
      </c>
      <c r="U51" s="61" t="s">
        <v>439</v>
      </c>
      <c r="V51" s="63" t="s">
        <v>510</v>
      </c>
      <c r="W51" s="19"/>
      <c r="X51" s="19"/>
      <c r="Y51" s="19"/>
      <c r="Z51" s="19"/>
      <c r="AA51" s="19"/>
      <c r="AB51" s="34" t="e">
        <f t="shared" si="5"/>
        <v>#DIV/0!</v>
      </c>
      <c r="AC51" s="34" t="e">
        <f t="shared" si="6"/>
        <v>#DIV/0!</v>
      </c>
      <c r="AD51" s="32" t="e">
        <f t="shared" ref="AD51:AD122" si="7">+IF(AB51&lt;40%,"Crítica"," ")</f>
        <v>#DIV/0!</v>
      </c>
      <c r="AE51" s="33" t="e">
        <f t="shared" ref="AE51:AE122" si="8">+IF(AND(AB51&lt;=70%,AB51&gt;=40%),"Regular"," ")</f>
        <v>#DIV/0!</v>
      </c>
      <c r="AF51" s="33" t="e">
        <f t="shared" ref="AF51:AF122" si="9">+IF(AB51&gt;70%,"Satisfactoria"," ")</f>
        <v>#DIV/0!</v>
      </c>
      <c r="AG51" s="19"/>
      <c r="AH51" s="5" t="s">
        <v>753</v>
      </c>
    </row>
    <row r="52" spans="1:34" ht="114.75" customHeight="1" x14ac:dyDescent="0.25">
      <c r="A52" s="5" t="s">
        <v>130</v>
      </c>
      <c r="B52" s="5" t="s">
        <v>136</v>
      </c>
      <c r="C52" s="5" t="s">
        <v>746</v>
      </c>
      <c r="D52" s="5" t="s">
        <v>137</v>
      </c>
      <c r="E52" s="5" t="s">
        <v>41</v>
      </c>
      <c r="F52" s="5" t="s">
        <v>138</v>
      </c>
      <c r="G52" s="59" t="s">
        <v>139</v>
      </c>
      <c r="H52" s="5" t="s">
        <v>140</v>
      </c>
      <c r="I52" s="99">
        <v>1947662758</v>
      </c>
      <c r="J52" s="18"/>
      <c r="K52" s="18"/>
      <c r="L52" s="167"/>
      <c r="M52" s="77"/>
      <c r="N52" s="6"/>
      <c r="O52" s="6"/>
      <c r="P52" s="61" t="s">
        <v>252</v>
      </c>
      <c r="Q52" s="19"/>
      <c r="R52" s="19"/>
      <c r="S52" s="62"/>
      <c r="T52" s="5" t="s">
        <v>562</v>
      </c>
      <c r="U52" s="61" t="s">
        <v>439</v>
      </c>
      <c r="V52" s="63" t="s">
        <v>510</v>
      </c>
      <c r="W52" s="19"/>
      <c r="X52" s="19"/>
      <c r="Y52" s="19"/>
      <c r="Z52" s="19"/>
      <c r="AA52" s="19"/>
      <c r="AB52" s="34" t="e">
        <f t="shared" si="5"/>
        <v>#DIV/0!</v>
      </c>
      <c r="AC52" s="34" t="e">
        <f t="shared" si="6"/>
        <v>#DIV/0!</v>
      </c>
      <c r="AD52" s="32" t="e">
        <f t="shared" si="7"/>
        <v>#DIV/0!</v>
      </c>
      <c r="AE52" s="33" t="e">
        <f t="shared" si="8"/>
        <v>#DIV/0!</v>
      </c>
      <c r="AF52" s="33" t="e">
        <f t="shared" si="9"/>
        <v>#DIV/0!</v>
      </c>
      <c r="AG52" s="19"/>
      <c r="AH52" s="5" t="s">
        <v>753</v>
      </c>
    </row>
    <row r="53" spans="1:34" ht="102.6" customHeight="1" x14ac:dyDescent="0.25">
      <c r="A53" s="5" t="s">
        <v>130</v>
      </c>
      <c r="B53" s="5" t="s">
        <v>136</v>
      </c>
      <c r="C53" s="5" t="s">
        <v>746</v>
      </c>
      <c r="D53" s="5" t="s">
        <v>137</v>
      </c>
      <c r="E53" s="5" t="s">
        <v>41</v>
      </c>
      <c r="F53" s="5" t="s">
        <v>138</v>
      </c>
      <c r="G53" s="59" t="s">
        <v>139</v>
      </c>
      <c r="H53" s="5" t="s">
        <v>140</v>
      </c>
      <c r="I53" s="99"/>
      <c r="J53" s="18"/>
      <c r="K53" s="18"/>
      <c r="L53" s="167"/>
      <c r="M53" s="117" t="s">
        <v>729</v>
      </c>
      <c r="N53" s="111">
        <v>289451776</v>
      </c>
      <c r="O53" s="111">
        <v>0</v>
      </c>
      <c r="P53" s="61" t="s">
        <v>946</v>
      </c>
      <c r="Q53" s="115" t="s">
        <v>943</v>
      </c>
      <c r="R53" s="115"/>
      <c r="S53" s="116">
        <v>330</v>
      </c>
      <c r="T53" s="5" t="s">
        <v>563</v>
      </c>
      <c r="U53" s="61" t="s">
        <v>440</v>
      </c>
      <c r="V53" s="63" t="s">
        <v>510</v>
      </c>
      <c r="W53" s="115" t="s">
        <v>947</v>
      </c>
      <c r="X53" s="118">
        <v>42491</v>
      </c>
      <c r="Y53" s="118">
        <v>42705</v>
      </c>
      <c r="Z53" s="115" t="s">
        <v>933</v>
      </c>
      <c r="AA53" s="19"/>
      <c r="AB53" s="34">
        <f t="shared" si="5"/>
        <v>0</v>
      </c>
      <c r="AC53" s="34">
        <f t="shared" si="6"/>
        <v>0</v>
      </c>
      <c r="AD53" s="32" t="str">
        <f t="shared" si="7"/>
        <v>Crítica</v>
      </c>
      <c r="AE53" s="33" t="str">
        <f t="shared" si="8"/>
        <v xml:space="preserve"> </v>
      </c>
      <c r="AF53" s="33" t="str">
        <f t="shared" si="9"/>
        <v xml:space="preserve"> </v>
      </c>
      <c r="AG53" s="121" t="s">
        <v>948</v>
      </c>
      <c r="AH53" s="5" t="s">
        <v>753</v>
      </c>
    </row>
    <row r="54" spans="1:34" ht="102.6" customHeight="1" x14ac:dyDescent="0.25">
      <c r="A54" s="5" t="s">
        <v>130</v>
      </c>
      <c r="B54" s="5" t="s">
        <v>136</v>
      </c>
      <c r="C54" s="5" t="s">
        <v>746</v>
      </c>
      <c r="D54" s="5" t="s">
        <v>137</v>
      </c>
      <c r="E54" s="5" t="s">
        <v>41</v>
      </c>
      <c r="F54" s="5" t="s">
        <v>138</v>
      </c>
      <c r="G54" s="59" t="s">
        <v>139</v>
      </c>
      <c r="H54" s="5" t="s">
        <v>140</v>
      </c>
      <c r="I54" s="99"/>
      <c r="J54" s="18"/>
      <c r="K54" s="18"/>
      <c r="L54" s="167"/>
      <c r="M54" s="117" t="s">
        <v>729</v>
      </c>
      <c r="N54" s="113">
        <v>483840842</v>
      </c>
      <c r="O54" s="113">
        <v>0</v>
      </c>
      <c r="P54" s="61" t="s">
        <v>1018</v>
      </c>
      <c r="Q54" s="115" t="s">
        <v>943</v>
      </c>
      <c r="R54" s="115"/>
      <c r="S54" s="116">
        <v>290</v>
      </c>
      <c r="T54" s="112" t="s">
        <v>563</v>
      </c>
      <c r="U54" s="61" t="s">
        <v>440</v>
      </c>
      <c r="V54" s="120" t="s">
        <v>510</v>
      </c>
      <c r="W54" s="115" t="s">
        <v>1019</v>
      </c>
      <c r="X54" s="118">
        <v>42491</v>
      </c>
      <c r="Y54" s="118">
        <v>42705</v>
      </c>
      <c r="Z54" s="115" t="s">
        <v>933</v>
      </c>
      <c r="AA54" s="115"/>
      <c r="AB54" s="127">
        <f>+AA54/S54</f>
        <v>0</v>
      </c>
      <c r="AC54" s="127">
        <f>+O54/N54</f>
        <v>0</v>
      </c>
      <c r="AD54" s="128" t="str">
        <f>+IF(AB54&lt;40%,"Crítica"," ")</f>
        <v>Crítica</v>
      </c>
      <c r="AE54" s="129" t="str">
        <f>+IF(AND(AB54&lt;=70%,AB54&gt;=40%),"Regular"," ")</f>
        <v xml:space="preserve"> </v>
      </c>
      <c r="AF54" s="129" t="str">
        <f>+IF(AB54&gt;70%,"Satisfactoria"," ")</f>
        <v xml:space="preserve"> </v>
      </c>
      <c r="AG54" s="121" t="s">
        <v>1020</v>
      </c>
      <c r="AH54" s="5" t="s">
        <v>753</v>
      </c>
    </row>
    <row r="55" spans="1:34" ht="124.9" customHeight="1" x14ac:dyDescent="0.25">
      <c r="A55" s="5" t="s">
        <v>130</v>
      </c>
      <c r="B55" s="5" t="s">
        <v>136</v>
      </c>
      <c r="C55" s="5" t="s">
        <v>746</v>
      </c>
      <c r="D55" s="5" t="s">
        <v>137</v>
      </c>
      <c r="E55" s="5" t="s">
        <v>41</v>
      </c>
      <c r="F55" s="5" t="s">
        <v>138</v>
      </c>
      <c r="G55" s="59" t="s">
        <v>139</v>
      </c>
      <c r="H55" s="5" t="s">
        <v>140</v>
      </c>
      <c r="I55" s="99"/>
      <c r="J55" s="18"/>
      <c r="K55" s="18"/>
      <c r="L55" s="167"/>
      <c r="M55" s="117" t="s">
        <v>729</v>
      </c>
      <c r="N55" s="111">
        <v>198501811</v>
      </c>
      <c r="O55" s="111">
        <v>0</v>
      </c>
      <c r="P55" s="61" t="s">
        <v>949</v>
      </c>
      <c r="Q55" s="115" t="s">
        <v>943</v>
      </c>
      <c r="R55" s="115"/>
      <c r="S55" s="116">
        <v>250</v>
      </c>
      <c r="T55" s="5" t="s">
        <v>563</v>
      </c>
      <c r="U55" s="61" t="s">
        <v>440</v>
      </c>
      <c r="V55" s="63" t="s">
        <v>510</v>
      </c>
      <c r="W55" s="115" t="s">
        <v>950</v>
      </c>
      <c r="X55" s="118">
        <v>42491</v>
      </c>
      <c r="Y55" s="118">
        <v>42705</v>
      </c>
      <c r="Z55" s="115" t="s">
        <v>933</v>
      </c>
      <c r="AA55" s="19"/>
      <c r="AB55" s="34">
        <f>+AA55/S55</f>
        <v>0</v>
      </c>
      <c r="AC55" s="34">
        <f>+O55/N55</f>
        <v>0</v>
      </c>
      <c r="AD55" s="32" t="str">
        <f>+IF(AB55&lt;40%,"Crítica"," ")</f>
        <v>Crítica</v>
      </c>
      <c r="AE55" s="33" t="str">
        <f>+IF(AND(AB55&lt;=70%,AB55&gt;=40%),"Regular"," ")</f>
        <v xml:space="preserve"> </v>
      </c>
      <c r="AF55" s="33" t="str">
        <f>+IF(AB55&gt;70%,"Satisfactoria"," ")</f>
        <v xml:space="preserve"> </v>
      </c>
      <c r="AG55" s="121" t="s">
        <v>948</v>
      </c>
      <c r="AH55" s="5" t="s">
        <v>753</v>
      </c>
    </row>
    <row r="56" spans="1:34" ht="129" customHeight="1" x14ac:dyDescent="0.25">
      <c r="A56" s="5" t="s">
        <v>130</v>
      </c>
      <c r="B56" s="5" t="s">
        <v>136</v>
      </c>
      <c r="C56" s="5" t="s">
        <v>746</v>
      </c>
      <c r="D56" s="5" t="s">
        <v>137</v>
      </c>
      <c r="E56" s="5" t="s">
        <v>41</v>
      </c>
      <c r="F56" s="5" t="s">
        <v>138</v>
      </c>
      <c r="G56" s="59" t="s">
        <v>139</v>
      </c>
      <c r="H56" s="5" t="s">
        <v>140</v>
      </c>
      <c r="I56" s="99"/>
      <c r="J56" s="18"/>
      <c r="K56" s="18"/>
      <c r="L56" s="167"/>
      <c r="M56" s="117" t="s">
        <v>729</v>
      </c>
      <c r="N56" s="111">
        <v>319131024</v>
      </c>
      <c r="O56" s="6"/>
      <c r="P56" s="61" t="s">
        <v>254</v>
      </c>
      <c r="Q56" s="115" t="s">
        <v>943</v>
      </c>
      <c r="R56" s="115"/>
      <c r="S56" s="116">
        <v>305</v>
      </c>
      <c r="T56" s="112" t="s">
        <v>564</v>
      </c>
      <c r="U56" s="61" t="s">
        <v>441</v>
      </c>
      <c r="V56" s="63" t="s">
        <v>510</v>
      </c>
      <c r="W56" s="115" t="s">
        <v>951</v>
      </c>
      <c r="X56" s="118">
        <v>42491</v>
      </c>
      <c r="Y56" s="118">
        <v>42705</v>
      </c>
      <c r="Z56" s="115" t="s">
        <v>933</v>
      </c>
      <c r="AA56" s="19"/>
      <c r="AB56" s="34">
        <f t="shared" si="5"/>
        <v>0</v>
      </c>
      <c r="AC56" s="34">
        <f t="shared" si="6"/>
        <v>0</v>
      </c>
      <c r="AD56" s="32" t="str">
        <f t="shared" si="7"/>
        <v>Crítica</v>
      </c>
      <c r="AE56" s="33" t="str">
        <f t="shared" si="8"/>
        <v xml:space="preserve"> </v>
      </c>
      <c r="AF56" s="33" t="str">
        <f t="shared" si="9"/>
        <v xml:space="preserve"> </v>
      </c>
      <c r="AG56" s="121" t="s">
        <v>952</v>
      </c>
      <c r="AH56" s="5" t="s">
        <v>753</v>
      </c>
    </row>
    <row r="57" spans="1:34" ht="89.45" customHeight="1" x14ac:dyDescent="0.25">
      <c r="A57" s="5" t="s">
        <v>130</v>
      </c>
      <c r="B57" s="5" t="s">
        <v>136</v>
      </c>
      <c r="C57" s="5" t="s">
        <v>746</v>
      </c>
      <c r="D57" s="5" t="s">
        <v>137</v>
      </c>
      <c r="E57" s="5" t="s">
        <v>41</v>
      </c>
      <c r="F57" s="5" t="s">
        <v>138</v>
      </c>
      <c r="G57" s="59" t="s">
        <v>139</v>
      </c>
      <c r="H57" s="5" t="s">
        <v>140</v>
      </c>
      <c r="I57" s="99"/>
      <c r="J57" s="18"/>
      <c r="K57" s="18"/>
      <c r="L57" s="167"/>
      <c r="M57" s="117" t="s">
        <v>729</v>
      </c>
      <c r="N57" s="111">
        <v>222027441</v>
      </c>
      <c r="O57" s="111"/>
      <c r="P57" s="61" t="s">
        <v>255</v>
      </c>
      <c r="Q57" s="115" t="s">
        <v>943</v>
      </c>
      <c r="R57" s="115"/>
      <c r="S57" s="116">
        <v>370</v>
      </c>
      <c r="T57" s="5" t="s">
        <v>564</v>
      </c>
      <c r="U57" s="61" t="s">
        <v>441</v>
      </c>
      <c r="V57" s="63" t="s">
        <v>510</v>
      </c>
      <c r="W57" s="115" t="s">
        <v>953</v>
      </c>
      <c r="X57" s="118">
        <v>42491</v>
      </c>
      <c r="Y57" s="118">
        <v>42705</v>
      </c>
      <c r="Z57" s="115" t="s">
        <v>933</v>
      </c>
      <c r="AA57" s="19"/>
      <c r="AB57" s="34">
        <f t="shared" si="5"/>
        <v>0</v>
      </c>
      <c r="AC57" s="34">
        <f t="shared" si="6"/>
        <v>0</v>
      </c>
      <c r="AD57" s="32" t="str">
        <f t="shared" si="7"/>
        <v>Crítica</v>
      </c>
      <c r="AE57" s="33" t="str">
        <f t="shared" si="8"/>
        <v xml:space="preserve"> </v>
      </c>
      <c r="AF57" s="33" t="str">
        <f t="shared" si="9"/>
        <v xml:space="preserve"> </v>
      </c>
      <c r="AG57" s="121" t="s">
        <v>952</v>
      </c>
      <c r="AH57" s="5" t="s">
        <v>753</v>
      </c>
    </row>
    <row r="58" spans="1:34" ht="76.5" x14ac:dyDescent="0.25">
      <c r="A58" s="5" t="s">
        <v>130</v>
      </c>
      <c r="B58" s="5" t="s">
        <v>136</v>
      </c>
      <c r="C58" s="5" t="s">
        <v>746</v>
      </c>
      <c r="D58" s="5" t="s">
        <v>137</v>
      </c>
      <c r="E58" s="5" t="s">
        <v>41</v>
      </c>
      <c r="F58" s="5" t="s">
        <v>138</v>
      </c>
      <c r="G58" s="59" t="s">
        <v>139</v>
      </c>
      <c r="H58" s="5" t="s">
        <v>140</v>
      </c>
      <c r="I58" s="99"/>
      <c r="J58" s="18"/>
      <c r="K58" s="18"/>
      <c r="L58" s="167"/>
      <c r="M58" s="19"/>
      <c r="N58" s="6"/>
      <c r="O58" s="6"/>
      <c r="P58" s="61" t="s">
        <v>256</v>
      </c>
      <c r="Q58" s="19"/>
      <c r="R58" s="19"/>
      <c r="S58" s="62"/>
      <c r="T58" s="5" t="s">
        <v>564</v>
      </c>
      <c r="U58" s="61" t="s">
        <v>441</v>
      </c>
      <c r="V58" s="63" t="s">
        <v>510</v>
      </c>
      <c r="W58" s="19"/>
      <c r="X58" s="19"/>
      <c r="Y58" s="19"/>
      <c r="Z58" s="19"/>
      <c r="AA58" s="19"/>
      <c r="AB58" s="34" t="e">
        <f t="shared" si="5"/>
        <v>#DIV/0!</v>
      </c>
      <c r="AC58" s="34" t="e">
        <f t="shared" si="6"/>
        <v>#DIV/0!</v>
      </c>
      <c r="AD58" s="32" t="e">
        <f t="shared" si="7"/>
        <v>#DIV/0!</v>
      </c>
      <c r="AE58" s="33" t="e">
        <f t="shared" si="8"/>
        <v>#DIV/0!</v>
      </c>
      <c r="AF58" s="33" t="e">
        <f t="shared" si="9"/>
        <v>#DIV/0!</v>
      </c>
      <c r="AG58" s="115" t="s">
        <v>954</v>
      </c>
      <c r="AH58" s="5" t="s">
        <v>753</v>
      </c>
    </row>
    <row r="59" spans="1:34" ht="124.9" customHeight="1" x14ac:dyDescent="0.25">
      <c r="A59" s="5" t="s">
        <v>130</v>
      </c>
      <c r="B59" s="5" t="s">
        <v>136</v>
      </c>
      <c r="C59" s="5" t="s">
        <v>746</v>
      </c>
      <c r="D59" s="5" t="s">
        <v>137</v>
      </c>
      <c r="E59" s="5" t="s">
        <v>41</v>
      </c>
      <c r="F59" s="5" t="s">
        <v>138</v>
      </c>
      <c r="G59" s="59" t="s">
        <v>139</v>
      </c>
      <c r="H59" s="5" t="s">
        <v>140</v>
      </c>
      <c r="I59" s="99"/>
      <c r="J59" s="18"/>
      <c r="K59" s="18"/>
      <c r="L59" s="167"/>
      <c r="M59" s="117" t="s">
        <v>729</v>
      </c>
      <c r="N59" s="111">
        <v>309784527</v>
      </c>
      <c r="O59" s="111"/>
      <c r="P59" s="61" t="s">
        <v>955</v>
      </c>
      <c r="Q59" s="115" t="s">
        <v>943</v>
      </c>
      <c r="R59" s="115"/>
      <c r="S59" s="116">
        <v>300</v>
      </c>
      <c r="T59" s="112" t="s">
        <v>564</v>
      </c>
      <c r="U59" s="61" t="s">
        <v>441</v>
      </c>
      <c r="V59" s="120" t="s">
        <v>510</v>
      </c>
      <c r="W59" s="115" t="s">
        <v>956</v>
      </c>
      <c r="X59" s="118">
        <v>42491</v>
      </c>
      <c r="Y59" s="118">
        <v>42705</v>
      </c>
      <c r="Z59" s="115" t="s">
        <v>933</v>
      </c>
      <c r="AA59" s="19"/>
      <c r="AB59" s="34">
        <f t="shared" si="5"/>
        <v>0</v>
      </c>
      <c r="AC59" s="34">
        <f t="shared" si="6"/>
        <v>0</v>
      </c>
      <c r="AD59" s="32" t="str">
        <f t="shared" si="7"/>
        <v>Crítica</v>
      </c>
      <c r="AE59" s="33" t="str">
        <f t="shared" si="8"/>
        <v xml:space="preserve"> </v>
      </c>
      <c r="AF59" s="33" t="str">
        <f t="shared" si="9"/>
        <v xml:space="preserve"> </v>
      </c>
      <c r="AG59" s="121" t="s">
        <v>952</v>
      </c>
      <c r="AH59" s="5" t="s">
        <v>753</v>
      </c>
    </row>
    <row r="60" spans="1:34" ht="142.9" customHeight="1" x14ac:dyDescent="0.25">
      <c r="A60" s="5" t="s">
        <v>130</v>
      </c>
      <c r="B60" s="5" t="s">
        <v>136</v>
      </c>
      <c r="C60" s="5" t="s">
        <v>746</v>
      </c>
      <c r="D60" s="5" t="s">
        <v>137</v>
      </c>
      <c r="E60" s="5" t="s">
        <v>41</v>
      </c>
      <c r="F60" s="5" t="s">
        <v>138</v>
      </c>
      <c r="G60" s="59" t="s">
        <v>139</v>
      </c>
      <c r="H60" s="5" t="s">
        <v>140</v>
      </c>
      <c r="I60" s="99"/>
      <c r="J60" s="18"/>
      <c r="K60" s="18"/>
      <c r="L60" s="167"/>
      <c r="M60" s="117" t="s">
        <v>729</v>
      </c>
      <c r="N60" s="111">
        <v>93444641</v>
      </c>
      <c r="O60" s="111"/>
      <c r="P60" s="61" t="s">
        <v>957</v>
      </c>
      <c r="Q60" s="115" t="s">
        <v>943</v>
      </c>
      <c r="R60" s="115"/>
      <c r="S60" s="116">
        <v>80</v>
      </c>
      <c r="T60" s="112" t="s">
        <v>564</v>
      </c>
      <c r="U60" s="61" t="s">
        <v>441</v>
      </c>
      <c r="V60" s="120" t="s">
        <v>510</v>
      </c>
      <c r="W60" s="115" t="s">
        <v>958</v>
      </c>
      <c r="X60" s="118">
        <v>42491</v>
      </c>
      <c r="Y60" s="118">
        <v>42705</v>
      </c>
      <c r="Z60" s="115" t="s">
        <v>933</v>
      </c>
      <c r="AA60" s="19"/>
      <c r="AB60" s="34">
        <f>+AA60/S60</f>
        <v>0</v>
      </c>
      <c r="AC60" s="34">
        <f>+O60/N60</f>
        <v>0</v>
      </c>
      <c r="AD60" s="32" t="str">
        <f>+IF(AB60&lt;40%,"Crítica"," ")</f>
        <v>Crítica</v>
      </c>
      <c r="AE60" s="33" t="str">
        <f>+IF(AND(AB60&lt;=70%,AB60&gt;=40%),"Regular"," ")</f>
        <v xml:space="preserve"> </v>
      </c>
      <c r="AF60" s="33" t="str">
        <f>+IF(AB60&gt;70%,"Satisfactoria"," ")</f>
        <v xml:space="preserve"> </v>
      </c>
      <c r="AG60" s="121" t="s">
        <v>952</v>
      </c>
      <c r="AH60" s="5" t="s">
        <v>753</v>
      </c>
    </row>
    <row r="61" spans="1:34" ht="71.45" customHeight="1" x14ac:dyDescent="0.25">
      <c r="A61" s="5" t="s">
        <v>130</v>
      </c>
      <c r="B61" s="5" t="s">
        <v>136</v>
      </c>
      <c r="C61" s="5" t="s">
        <v>746</v>
      </c>
      <c r="D61" s="5" t="s">
        <v>137</v>
      </c>
      <c r="E61" s="5" t="s">
        <v>41</v>
      </c>
      <c r="F61" s="5" t="s">
        <v>138</v>
      </c>
      <c r="G61" s="59" t="s">
        <v>139</v>
      </c>
      <c r="H61" s="5" t="s">
        <v>140</v>
      </c>
      <c r="I61" s="99"/>
      <c r="J61" s="18"/>
      <c r="K61" s="18"/>
      <c r="L61" s="167"/>
      <c r="M61" s="117" t="s">
        <v>729</v>
      </c>
      <c r="N61" s="111">
        <v>240060678</v>
      </c>
      <c r="O61" s="111"/>
      <c r="P61" s="61" t="s">
        <v>257</v>
      </c>
      <c r="Q61" s="115" t="s">
        <v>943</v>
      </c>
      <c r="R61" s="115"/>
      <c r="S61" s="116">
        <v>260</v>
      </c>
      <c r="T61" s="5" t="s">
        <v>564</v>
      </c>
      <c r="U61" s="61" t="s">
        <v>441</v>
      </c>
      <c r="V61" s="63" t="s">
        <v>510</v>
      </c>
      <c r="W61" s="115" t="s">
        <v>959</v>
      </c>
      <c r="X61" s="118">
        <v>42491</v>
      </c>
      <c r="Y61" s="118">
        <v>42705</v>
      </c>
      <c r="Z61" s="115" t="s">
        <v>933</v>
      </c>
      <c r="AA61" s="19"/>
      <c r="AB61" s="34">
        <f t="shared" si="5"/>
        <v>0</v>
      </c>
      <c r="AC61" s="34">
        <f t="shared" si="6"/>
        <v>0</v>
      </c>
      <c r="AD61" s="32" t="str">
        <f t="shared" si="7"/>
        <v>Crítica</v>
      </c>
      <c r="AE61" s="33" t="str">
        <f t="shared" si="8"/>
        <v xml:space="preserve"> </v>
      </c>
      <c r="AF61" s="33" t="str">
        <f t="shared" si="9"/>
        <v xml:space="preserve"> </v>
      </c>
      <c r="AG61" s="121" t="s">
        <v>952</v>
      </c>
      <c r="AH61" s="5" t="s">
        <v>753</v>
      </c>
    </row>
    <row r="62" spans="1:34" ht="71.45" customHeight="1" x14ac:dyDescent="0.25">
      <c r="A62" s="5" t="s">
        <v>130</v>
      </c>
      <c r="B62" s="5" t="s">
        <v>136</v>
      </c>
      <c r="C62" s="5" t="s">
        <v>746</v>
      </c>
      <c r="D62" s="5" t="s">
        <v>137</v>
      </c>
      <c r="E62" s="5" t="s">
        <v>41</v>
      </c>
      <c r="F62" s="5" t="s">
        <v>138</v>
      </c>
      <c r="G62" s="59" t="s">
        <v>139</v>
      </c>
      <c r="H62" s="5" t="s">
        <v>140</v>
      </c>
      <c r="I62" s="99"/>
      <c r="J62" s="18"/>
      <c r="K62" s="18"/>
      <c r="L62" s="167"/>
      <c r="M62" s="117" t="s">
        <v>729</v>
      </c>
      <c r="N62" s="111">
        <v>911835233</v>
      </c>
      <c r="O62" s="111"/>
      <c r="P62" s="61" t="s">
        <v>258</v>
      </c>
      <c r="Q62" s="115" t="s">
        <v>943</v>
      </c>
      <c r="R62" s="115"/>
      <c r="S62" s="116">
        <v>1120</v>
      </c>
      <c r="T62" s="5" t="s">
        <v>564</v>
      </c>
      <c r="U62" s="61" t="s">
        <v>441</v>
      </c>
      <c r="V62" s="63" t="s">
        <v>510</v>
      </c>
      <c r="W62" s="115" t="s">
        <v>960</v>
      </c>
      <c r="X62" s="118">
        <v>42491</v>
      </c>
      <c r="Y62" s="118">
        <v>42705</v>
      </c>
      <c r="Z62" s="115" t="s">
        <v>933</v>
      </c>
      <c r="AA62" s="19"/>
      <c r="AB62" s="34">
        <f t="shared" si="5"/>
        <v>0</v>
      </c>
      <c r="AC62" s="34">
        <f t="shared" si="6"/>
        <v>0</v>
      </c>
      <c r="AD62" s="32" t="str">
        <f t="shared" si="7"/>
        <v>Crítica</v>
      </c>
      <c r="AE62" s="33" t="str">
        <f t="shared" si="8"/>
        <v xml:space="preserve"> </v>
      </c>
      <c r="AF62" s="33" t="str">
        <f t="shared" si="9"/>
        <v xml:space="preserve"> </v>
      </c>
      <c r="AG62" s="121" t="s">
        <v>961</v>
      </c>
      <c r="AH62" s="5" t="s">
        <v>753</v>
      </c>
    </row>
    <row r="63" spans="1:34" ht="71.45" customHeight="1" x14ac:dyDescent="0.25">
      <c r="A63" s="5" t="s">
        <v>130</v>
      </c>
      <c r="B63" s="5" t="s">
        <v>136</v>
      </c>
      <c r="C63" s="5" t="s">
        <v>746</v>
      </c>
      <c r="D63" s="5" t="s">
        <v>137</v>
      </c>
      <c r="E63" s="5" t="s">
        <v>41</v>
      </c>
      <c r="F63" s="5" t="s">
        <v>138</v>
      </c>
      <c r="G63" s="59" t="s">
        <v>139</v>
      </c>
      <c r="H63" s="5" t="s">
        <v>140</v>
      </c>
      <c r="I63" s="99"/>
      <c r="J63" s="18"/>
      <c r="K63" s="18"/>
      <c r="L63" s="167"/>
      <c r="M63" s="117" t="s">
        <v>729</v>
      </c>
      <c r="N63" s="111">
        <v>304960549</v>
      </c>
      <c r="O63" s="111"/>
      <c r="P63" s="61" t="s">
        <v>962</v>
      </c>
      <c r="Q63" s="115" t="s">
        <v>943</v>
      </c>
      <c r="R63" s="115"/>
      <c r="S63" s="116">
        <v>610</v>
      </c>
      <c r="T63" s="5" t="s">
        <v>564</v>
      </c>
      <c r="U63" s="61" t="s">
        <v>441</v>
      </c>
      <c r="V63" s="63" t="s">
        <v>510</v>
      </c>
      <c r="W63" s="115" t="s">
        <v>963</v>
      </c>
      <c r="X63" s="118">
        <v>42491</v>
      </c>
      <c r="Y63" s="118">
        <v>42705</v>
      </c>
      <c r="Z63" s="115" t="s">
        <v>933</v>
      </c>
      <c r="AA63" s="19"/>
      <c r="AB63" s="34">
        <f>+AA63/S63</f>
        <v>0</v>
      </c>
      <c r="AC63" s="34">
        <f>+O63/N63</f>
        <v>0</v>
      </c>
      <c r="AD63" s="32" t="str">
        <f>+IF(AB63&lt;40%,"Crítica"," ")</f>
        <v>Crítica</v>
      </c>
      <c r="AE63" s="33" t="str">
        <f>+IF(AND(AB63&lt;=70%,AB63&gt;=40%),"Regular"," ")</f>
        <v xml:space="preserve"> </v>
      </c>
      <c r="AF63" s="33" t="str">
        <f>+IF(AB63&gt;70%,"Satisfactoria"," ")</f>
        <v xml:space="preserve"> </v>
      </c>
      <c r="AG63" s="121" t="s">
        <v>961</v>
      </c>
      <c r="AH63" s="5" t="s">
        <v>753</v>
      </c>
    </row>
    <row r="64" spans="1:34" ht="129" customHeight="1" x14ac:dyDescent="0.25">
      <c r="A64" s="5" t="s">
        <v>130</v>
      </c>
      <c r="B64" s="5" t="s">
        <v>136</v>
      </c>
      <c r="C64" s="5" t="s">
        <v>746</v>
      </c>
      <c r="D64" s="5" t="s">
        <v>137</v>
      </c>
      <c r="E64" s="5" t="s">
        <v>41</v>
      </c>
      <c r="F64" s="5" t="s">
        <v>138</v>
      </c>
      <c r="G64" s="59" t="s">
        <v>139</v>
      </c>
      <c r="H64" s="5" t="s">
        <v>140</v>
      </c>
      <c r="I64" s="99"/>
      <c r="J64" s="18"/>
      <c r="K64" s="18"/>
      <c r="L64" s="167"/>
      <c r="M64" s="117" t="s">
        <v>729</v>
      </c>
      <c r="N64" s="111">
        <v>684589754</v>
      </c>
      <c r="O64" s="111"/>
      <c r="P64" s="61" t="s">
        <v>259</v>
      </c>
      <c r="Q64" s="115" t="s">
        <v>943</v>
      </c>
      <c r="R64" s="115"/>
      <c r="S64" s="116">
        <v>615</v>
      </c>
      <c r="T64" s="5" t="s">
        <v>564</v>
      </c>
      <c r="U64" s="61" t="s">
        <v>441</v>
      </c>
      <c r="V64" s="63" t="s">
        <v>510</v>
      </c>
      <c r="W64" s="115" t="s">
        <v>964</v>
      </c>
      <c r="X64" s="118">
        <v>42491</v>
      </c>
      <c r="Y64" s="118">
        <v>42705</v>
      </c>
      <c r="Z64" s="115" t="s">
        <v>933</v>
      </c>
      <c r="AA64" s="19"/>
      <c r="AB64" s="34">
        <f t="shared" si="5"/>
        <v>0</v>
      </c>
      <c r="AC64" s="34">
        <f t="shared" si="6"/>
        <v>0</v>
      </c>
      <c r="AD64" s="32" t="str">
        <f t="shared" si="7"/>
        <v>Crítica</v>
      </c>
      <c r="AE64" s="33" t="str">
        <f t="shared" si="8"/>
        <v xml:space="preserve"> </v>
      </c>
      <c r="AF64" s="33" t="str">
        <f t="shared" si="9"/>
        <v xml:space="preserve"> </v>
      </c>
      <c r="AG64" s="121" t="s">
        <v>961</v>
      </c>
      <c r="AH64" s="5" t="s">
        <v>753</v>
      </c>
    </row>
    <row r="65" spans="1:34" ht="71.45" customHeight="1" x14ac:dyDescent="0.25">
      <c r="A65" s="5" t="s">
        <v>130</v>
      </c>
      <c r="B65" s="5" t="s">
        <v>136</v>
      </c>
      <c r="C65" s="5" t="s">
        <v>746</v>
      </c>
      <c r="D65" s="5" t="s">
        <v>137</v>
      </c>
      <c r="E65" s="5" t="s">
        <v>41</v>
      </c>
      <c r="F65" s="5" t="s">
        <v>138</v>
      </c>
      <c r="G65" s="59" t="s">
        <v>139</v>
      </c>
      <c r="H65" s="5" t="s">
        <v>140</v>
      </c>
      <c r="I65" s="99"/>
      <c r="J65" s="18"/>
      <c r="K65" s="18"/>
      <c r="L65" s="167"/>
      <c r="M65" s="117" t="s">
        <v>729</v>
      </c>
      <c r="N65" s="111">
        <v>229866295</v>
      </c>
      <c r="O65" s="111"/>
      <c r="P65" s="61" t="s">
        <v>260</v>
      </c>
      <c r="Q65" s="115" t="s">
        <v>943</v>
      </c>
      <c r="R65" s="115"/>
      <c r="S65" s="116">
        <v>320</v>
      </c>
      <c r="T65" s="5" t="s">
        <v>564</v>
      </c>
      <c r="U65" s="61" t="s">
        <v>441</v>
      </c>
      <c r="V65" s="63" t="s">
        <v>510</v>
      </c>
      <c r="W65" s="115" t="s">
        <v>965</v>
      </c>
      <c r="X65" s="118">
        <v>42491</v>
      </c>
      <c r="Y65" s="118">
        <v>42705</v>
      </c>
      <c r="Z65" s="115" t="s">
        <v>933</v>
      </c>
      <c r="AA65" s="19"/>
      <c r="AB65" s="34">
        <f t="shared" si="5"/>
        <v>0</v>
      </c>
      <c r="AC65" s="34">
        <f t="shared" si="6"/>
        <v>0</v>
      </c>
      <c r="AD65" s="32" t="str">
        <f t="shared" si="7"/>
        <v>Crítica</v>
      </c>
      <c r="AE65" s="33" t="str">
        <f t="shared" si="8"/>
        <v xml:space="preserve"> </v>
      </c>
      <c r="AF65" s="33" t="str">
        <f t="shared" si="9"/>
        <v xml:space="preserve"> </v>
      </c>
      <c r="AG65" s="121" t="s">
        <v>961</v>
      </c>
      <c r="AH65" s="5" t="s">
        <v>753</v>
      </c>
    </row>
    <row r="66" spans="1:34" ht="70.900000000000006" customHeight="1" x14ac:dyDescent="0.25">
      <c r="A66" s="5" t="s">
        <v>130</v>
      </c>
      <c r="B66" s="5" t="s">
        <v>136</v>
      </c>
      <c r="C66" s="5" t="s">
        <v>746</v>
      </c>
      <c r="D66" s="5" t="s">
        <v>137</v>
      </c>
      <c r="E66" s="5" t="s">
        <v>41</v>
      </c>
      <c r="F66" s="5" t="s">
        <v>138</v>
      </c>
      <c r="G66" s="59" t="s">
        <v>139</v>
      </c>
      <c r="H66" s="5" t="s">
        <v>140</v>
      </c>
      <c r="I66" s="99"/>
      <c r="J66" s="18"/>
      <c r="K66" s="18"/>
      <c r="L66" s="167"/>
      <c r="M66" s="117" t="s">
        <v>729</v>
      </c>
      <c r="N66" s="111">
        <v>306488393</v>
      </c>
      <c r="O66" s="111"/>
      <c r="P66" s="61" t="s">
        <v>261</v>
      </c>
      <c r="Q66" s="115" t="s">
        <v>943</v>
      </c>
      <c r="R66" s="115"/>
      <c r="S66" s="116">
        <v>302</v>
      </c>
      <c r="T66" s="5" t="s">
        <v>564</v>
      </c>
      <c r="U66" s="61" t="s">
        <v>441</v>
      </c>
      <c r="V66" s="63" t="s">
        <v>510</v>
      </c>
      <c r="W66" s="115" t="s">
        <v>966</v>
      </c>
      <c r="X66" s="118">
        <v>42491</v>
      </c>
      <c r="Y66" s="118">
        <v>42705</v>
      </c>
      <c r="Z66" s="115" t="s">
        <v>933</v>
      </c>
      <c r="AA66" s="19"/>
      <c r="AB66" s="34">
        <f t="shared" si="5"/>
        <v>0</v>
      </c>
      <c r="AC66" s="34">
        <f t="shared" si="6"/>
        <v>0</v>
      </c>
      <c r="AD66" s="32" t="str">
        <f t="shared" si="7"/>
        <v>Crítica</v>
      </c>
      <c r="AE66" s="33" t="str">
        <f t="shared" si="8"/>
        <v xml:space="preserve"> </v>
      </c>
      <c r="AF66" s="33" t="str">
        <f t="shared" si="9"/>
        <v xml:space="preserve"> </v>
      </c>
      <c r="AG66" s="121" t="s">
        <v>961</v>
      </c>
      <c r="AH66" s="5" t="s">
        <v>753</v>
      </c>
    </row>
    <row r="67" spans="1:34" ht="132" customHeight="1" x14ac:dyDescent="0.25">
      <c r="A67" s="5" t="s">
        <v>130</v>
      </c>
      <c r="B67" s="5" t="s">
        <v>136</v>
      </c>
      <c r="C67" s="5" t="s">
        <v>746</v>
      </c>
      <c r="D67" s="5" t="s">
        <v>137</v>
      </c>
      <c r="E67" s="5" t="s">
        <v>41</v>
      </c>
      <c r="F67" s="5" t="s">
        <v>138</v>
      </c>
      <c r="G67" s="59" t="s">
        <v>139</v>
      </c>
      <c r="H67" s="5" t="s">
        <v>140</v>
      </c>
      <c r="I67" s="99"/>
      <c r="J67" s="18"/>
      <c r="K67" s="18"/>
      <c r="L67" s="167"/>
      <c r="M67" s="117" t="s">
        <v>729</v>
      </c>
      <c r="N67" s="111">
        <v>386277056</v>
      </c>
      <c r="O67" s="111"/>
      <c r="P67" s="61" t="s">
        <v>262</v>
      </c>
      <c r="Q67" s="115" t="s">
        <v>943</v>
      </c>
      <c r="R67" s="115"/>
      <c r="S67" s="116">
        <v>290</v>
      </c>
      <c r="T67" s="5" t="s">
        <v>564</v>
      </c>
      <c r="U67" s="61" t="s">
        <v>441</v>
      </c>
      <c r="V67" s="63" t="s">
        <v>510</v>
      </c>
      <c r="W67" s="115" t="s">
        <v>967</v>
      </c>
      <c r="X67" s="118">
        <v>42491</v>
      </c>
      <c r="Y67" s="118">
        <v>42705</v>
      </c>
      <c r="Z67" s="115" t="s">
        <v>933</v>
      </c>
      <c r="AA67" s="19"/>
      <c r="AB67" s="34">
        <f t="shared" si="5"/>
        <v>0</v>
      </c>
      <c r="AC67" s="34">
        <f t="shared" si="6"/>
        <v>0</v>
      </c>
      <c r="AD67" s="32" t="str">
        <f t="shared" si="7"/>
        <v>Crítica</v>
      </c>
      <c r="AE67" s="33" t="str">
        <f t="shared" si="8"/>
        <v xml:space="preserve"> </v>
      </c>
      <c r="AF67" s="33" t="str">
        <f t="shared" si="9"/>
        <v xml:space="preserve"> </v>
      </c>
      <c r="AG67" s="121" t="s">
        <v>961</v>
      </c>
      <c r="AH67" s="5" t="s">
        <v>753</v>
      </c>
    </row>
    <row r="68" spans="1:34" ht="130.15" customHeight="1" x14ac:dyDescent="0.25">
      <c r="A68" s="5" t="s">
        <v>130</v>
      </c>
      <c r="B68" s="5" t="s">
        <v>136</v>
      </c>
      <c r="C68" s="5" t="s">
        <v>746</v>
      </c>
      <c r="D68" s="5" t="s">
        <v>137</v>
      </c>
      <c r="E68" s="5" t="s">
        <v>41</v>
      </c>
      <c r="F68" s="5" t="s">
        <v>138</v>
      </c>
      <c r="G68" s="59" t="s">
        <v>139</v>
      </c>
      <c r="H68" s="5" t="s">
        <v>140</v>
      </c>
      <c r="I68" s="99"/>
      <c r="J68" s="18"/>
      <c r="K68" s="18"/>
      <c r="L68" s="167"/>
      <c r="M68" s="117" t="s">
        <v>729</v>
      </c>
      <c r="N68" s="111">
        <v>314978944</v>
      </c>
      <c r="O68" s="111"/>
      <c r="P68" s="61" t="s">
        <v>263</v>
      </c>
      <c r="Q68" s="115" t="s">
        <v>943</v>
      </c>
      <c r="R68" s="115"/>
      <c r="S68" s="116">
        <v>235</v>
      </c>
      <c r="T68" s="5" t="s">
        <v>564</v>
      </c>
      <c r="U68" s="61" t="s">
        <v>441</v>
      </c>
      <c r="V68" s="63" t="s">
        <v>510</v>
      </c>
      <c r="W68" s="115" t="s">
        <v>968</v>
      </c>
      <c r="X68" s="118">
        <v>42491</v>
      </c>
      <c r="Y68" s="118">
        <v>42705</v>
      </c>
      <c r="Z68" s="115" t="s">
        <v>933</v>
      </c>
      <c r="AA68" s="19"/>
      <c r="AB68" s="34">
        <f t="shared" si="5"/>
        <v>0</v>
      </c>
      <c r="AC68" s="34">
        <f t="shared" si="6"/>
        <v>0</v>
      </c>
      <c r="AD68" s="32" t="str">
        <f t="shared" si="7"/>
        <v>Crítica</v>
      </c>
      <c r="AE68" s="33" t="str">
        <f t="shared" si="8"/>
        <v xml:space="preserve"> </v>
      </c>
      <c r="AF68" s="33" t="str">
        <f t="shared" si="9"/>
        <v xml:space="preserve"> </v>
      </c>
      <c r="AG68" s="121" t="s">
        <v>961</v>
      </c>
      <c r="AH68" s="5" t="s">
        <v>753</v>
      </c>
    </row>
    <row r="69" spans="1:34" ht="117.6" customHeight="1" x14ac:dyDescent="0.25">
      <c r="A69" s="5" t="s">
        <v>130</v>
      </c>
      <c r="B69" s="5" t="s">
        <v>136</v>
      </c>
      <c r="C69" s="5" t="s">
        <v>746</v>
      </c>
      <c r="D69" s="5" t="s">
        <v>137</v>
      </c>
      <c r="E69" s="5" t="s">
        <v>41</v>
      </c>
      <c r="F69" s="5" t="s">
        <v>138</v>
      </c>
      <c r="G69" s="59" t="s">
        <v>139</v>
      </c>
      <c r="H69" s="5" t="s">
        <v>140</v>
      </c>
      <c r="I69" s="99"/>
      <c r="J69" s="18"/>
      <c r="K69" s="18"/>
      <c r="L69" s="167"/>
      <c r="M69" s="117" t="s">
        <v>729</v>
      </c>
      <c r="N69" s="111">
        <v>315947589</v>
      </c>
      <c r="O69" s="111"/>
      <c r="P69" s="61" t="s">
        <v>264</v>
      </c>
      <c r="Q69" s="115" t="s">
        <v>943</v>
      </c>
      <c r="R69" s="115"/>
      <c r="S69" s="116">
        <v>235</v>
      </c>
      <c r="T69" s="5" t="s">
        <v>564</v>
      </c>
      <c r="U69" s="61" t="s">
        <v>441</v>
      </c>
      <c r="V69" s="63" t="s">
        <v>510</v>
      </c>
      <c r="W69" s="115" t="s">
        <v>969</v>
      </c>
      <c r="X69" s="118">
        <v>42491</v>
      </c>
      <c r="Y69" s="118">
        <v>42705</v>
      </c>
      <c r="Z69" s="115" t="s">
        <v>933</v>
      </c>
      <c r="AA69" s="19"/>
      <c r="AB69" s="34">
        <f t="shared" si="5"/>
        <v>0</v>
      </c>
      <c r="AC69" s="34">
        <f t="shared" si="6"/>
        <v>0</v>
      </c>
      <c r="AD69" s="32" t="str">
        <f t="shared" si="7"/>
        <v>Crítica</v>
      </c>
      <c r="AE69" s="33" t="str">
        <f t="shared" si="8"/>
        <v xml:space="preserve"> </v>
      </c>
      <c r="AF69" s="33" t="str">
        <f t="shared" si="9"/>
        <v xml:space="preserve"> </v>
      </c>
      <c r="AG69" s="121" t="s">
        <v>961</v>
      </c>
      <c r="AH69" s="5" t="s">
        <v>753</v>
      </c>
    </row>
    <row r="70" spans="1:34" ht="159" customHeight="1" x14ac:dyDescent="0.25">
      <c r="A70" s="5" t="s">
        <v>130</v>
      </c>
      <c r="B70" s="5" t="s">
        <v>136</v>
      </c>
      <c r="C70" s="5" t="s">
        <v>746</v>
      </c>
      <c r="D70" s="5" t="s">
        <v>137</v>
      </c>
      <c r="E70" s="5" t="s">
        <v>41</v>
      </c>
      <c r="F70" s="5" t="s">
        <v>138</v>
      </c>
      <c r="G70" s="59" t="s">
        <v>139</v>
      </c>
      <c r="H70" s="5" t="s">
        <v>140</v>
      </c>
      <c r="I70" s="99"/>
      <c r="J70" s="18"/>
      <c r="K70" s="18"/>
      <c r="L70" s="167"/>
      <c r="M70" s="117" t="s">
        <v>729</v>
      </c>
      <c r="N70" s="111">
        <v>349505059</v>
      </c>
      <c r="O70" s="111"/>
      <c r="P70" s="61" t="s">
        <v>265</v>
      </c>
      <c r="Q70" s="115" t="s">
        <v>943</v>
      </c>
      <c r="R70" s="115"/>
      <c r="S70" s="116">
        <v>190</v>
      </c>
      <c r="T70" s="5" t="s">
        <v>564</v>
      </c>
      <c r="U70" s="61" t="s">
        <v>441</v>
      </c>
      <c r="V70" s="63" t="s">
        <v>510</v>
      </c>
      <c r="W70" s="115" t="s">
        <v>970</v>
      </c>
      <c r="X70" s="118">
        <v>42491</v>
      </c>
      <c r="Y70" s="118">
        <v>42705</v>
      </c>
      <c r="Z70" s="115" t="s">
        <v>933</v>
      </c>
      <c r="AA70" s="19"/>
      <c r="AB70" s="34">
        <f t="shared" si="5"/>
        <v>0</v>
      </c>
      <c r="AC70" s="34">
        <f t="shared" si="6"/>
        <v>0</v>
      </c>
      <c r="AD70" s="32" t="str">
        <f t="shared" si="7"/>
        <v>Crítica</v>
      </c>
      <c r="AE70" s="33" t="str">
        <f t="shared" si="8"/>
        <v xml:space="preserve"> </v>
      </c>
      <c r="AF70" s="33" t="str">
        <f t="shared" si="9"/>
        <v xml:space="preserve"> </v>
      </c>
      <c r="AG70" s="121" t="s">
        <v>961</v>
      </c>
      <c r="AH70" s="5" t="s">
        <v>753</v>
      </c>
    </row>
    <row r="71" spans="1:34" ht="63.75" customHeight="1" x14ac:dyDescent="0.25">
      <c r="A71" s="5" t="s">
        <v>130</v>
      </c>
      <c r="B71" s="5" t="s">
        <v>136</v>
      </c>
      <c r="C71" s="5" t="s">
        <v>746</v>
      </c>
      <c r="D71" s="5" t="s">
        <v>137</v>
      </c>
      <c r="E71" s="5" t="s">
        <v>41</v>
      </c>
      <c r="F71" s="5" t="s">
        <v>138</v>
      </c>
      <c r="G71" s="59" t="s">
        <v>139</v>
      </c>
      <c r="H71" s="5" t="s">
        <v>140</v>
      </c>
      <c r="I71" s="99"/>
      <c r="J71" s="18"/>
      <c r="K71" s="18"/>
      <c r="L71" s="167"/>
      <c r="M71" s="117" t="s">
        <v>729</v>
      </c>
      <c r="N71" s="111">
        <v>114651109</v>
      </c>
      <c r="O71" s="111"/>
      <c r="P71" s="61" t="s">
        <v>266</v>
      </c>
      <c r="Q71" s="115" t="s">
        <v>943</v>
      </c>
      <c r="R71" s="115"/>
      <c r="S71" s="116">
        <v>75</v>
      </c>
      <c r="T71" s="5" t="s">
        <v>564</v>
      </c>
      <c r="U71" s="61" t="s">
        <v>441</v>
      </c>
      <c r="V71" s="63" t="s">
        <v>510</v>
      </c>
      <c r="W71" s="115" t="s">
        <v>971</v>
      </c>
      <c r="X71" s="118">
        <v>42491</v>
      </c>
      <c r="Y71" s="118">
        <v>42705</v>
      </c>
      <c r="Z71" s="115" t="s">
        <v>933</v>
      </c>
      <c r="AA71" s="19"/>
      <c r="AB71" s="34">
        <f t="shared" si="5"/>
        <v>0</v>
      </c>
      <c r="AC71" s="34">
        <f t="shared" si="6"/>
        <v>0</v>
      </c>
      <c r="AD71" s="32" t="str">
        <f t="shared" si="7"/>
        <v>Crítica</v>
      </c>
      <c r="AE71" s="33" t="str">
        <f t="shared" si="8"/>
        <v xml:space="preserve"> </v>
      </c>
      <c r="AF71" s="33" t="str">
        <f t="shared" si="9"/>
        <v xml:space="preserve"> </v>
      </c>
      <c r="AG71" s="121" t="s">
        <v>961</v>
      </c>
      <c r="AH71" s="5" t="s">
        <v>753</v>
      </c>
    </row>
    <row r="72" spans="1:34" ht="63.75" customHeight="1" x14ac:dyDescent="0.25">
      <c r="A72" s="5" t="s">
        <v>130</v>
      </c>
      <c r="B72" s="5" t="s">
        <v>136</v>
      </c>
      <c r="C72" s="5" t="s">
        <v>746</v>
      </c>
      <c r="D72" s="5" t="s">
        <v>137</v>
      </c>
      <c r="E72" s="5" t="s">
        <v>41</v>
      </c>
      <c r="F72" s="5" t="s">
        <v>138</v>
      </c>
      <c r="G72" s="59" t="s">
        <v>139</v>
      </c>
      <c r="H72" s="5" t="s">
        <v>140</v>
      </c>
      <c r="I72" s="99"/>
      <c r="J72" s="18"/>
      <c r="K72" s="18"/>
      <c r="L72" s="167"/>
      <c r="M72" s="117" t="s">
        <v>729</v>
      </c>
      <c r="N72" s="111">
        <v>147522705</v>
      </c>
      <c r="O72" s="111"/>
      <c r="P72" s="61" t="s">
        <v>267</v>
      </c>
      <c r="Q72" s="115" t="s">
        <v>943</v>
      </c>
      <c r="R72" s="115"/>
      <c r="S72" s="116">
        <v>100</v>
      </c>
      <c r="T72" s="5" t="s">
        <v>564</v>
      </c>
      <c r="U72" s="61" t="s">
        <v>441</v>
      </c>
      <c r="V72" s="63" t="s">
        <v>510</v>
      </c>
      <c r="W72" s="115" t="s">
        <v>972</v>
      </c>
      <c r="X72" s="118">
        <v>42491</v>
      </c>
      <c r="Y72" s="118">
        <v>42705</v>
      </c>
      <c r="Z72" s="115" t="s">
        <v>933</v>
      </c>
      <c r="AA72" s="19"/>
      <c r="AB72" s="34">
        <f t="shared" si="5"/>
        <v>0</v>
      </c>
      <c r="AC72" s="34">
        <f t="shared" si="6"/>
        <v>0</v>
      </c>
      <c r="AD72" s="32" t="str">
        <f t="shared" si="7"/>
        <v>Crítica</v>
      </c>
      <c r="AE72" s="33" t="str">
        <f t="shared" si="8"/>
        <v xml:space="preserve"> </v>
      </c>
      <c r="AF72" s="33" t="str">
        <f t="shared" si="9"/>
        <v xml:space="preserve"> </v>
      </c>
      <c r="AG72" s="121" t="s">
        <v>961</v>
      </c>
      <c r="AH72" s="5" t="s">
        <v>753</v>
      </c>
    </row>
    <row r="73" spans="1:34" ht="63.75" customHeight="1" x14ac:dyDescent="0.25">
      <c r="A73" s="5" t="s">
        <v>130</v>
      </c>
      <c r="B73" s="5" t="s">
        <v>136</v>
      </c>
      <c r="C73" s="5" t="s">
        <v>746</v>
      </c>
      <c r="D73" s="5" t="s">
        <v>137</v>
      </c>
      <c r="E73" s="5" t="s">
        <v>41</v>
      </c>
      <c r="F73" s="5" t="s">
        <v>138</v>
      </c>
      <c r="G73" s="59" t="s">
        <v>139</v>
      </c>
      <c r="H73" s="5" t="s">
        <v>140</v>
      </c>
      <c r="I73" s="99"/>
      <c r="J73" s="18"/>
      <c r="K73" s="18"/>
      <c r="L73" s="167"/>
      <c r="M73" s="117" t="s">
        <v>729</v>
      </c>
      <c r="N73" s="111">
        <v>213598091</v>
      </c>
      <c r="O73" s="111"/>
      <c r="P73" s="61" t="s">
        <v>268</v>
      </c>
      <c r="Q73" s="115" t="s">
        <v>943</v>
      </c>
      <c r="R73" s="115"/>
      <c r="S73" s="116">
        <v>240</v>
      </c>
      <c r="T73" s="5" t="s">
        <v>564</v>
      </c>
      <c r="U73" s="61" t="s">
        <v>441</v>
      </c>
      <c r="V73" s="63" t="s">
        <v>510</v>
      </c>
      <c r="W73" s="115" t="s">
        <v>973</v>
      </c>
      <c r="X73" s="118">
        <v>42491</v>
      </c>
      <c r="Y73" s="118">
        <v>42705</v>
      </c>
      <c r="Z73" s="115" t="s">
        <v>933</v>
      </c>
      <c r="AA73" s="19"/>
      <c r="AB73" s="34">
        <f t="shared" si="5"/>
        <v>0</v>
      </c>
      <c r="AC73" s="34">
        <f t="shared" si="6"/>
        <v>0</v>
      </c>
      <c r="AD73" s="32" t="str">
        <f t="shared" si="7"/>
        <v>Crítica</v>
      </c>
      <c r="AE73" s="33" t="str">
        <f t="shared" si="8"/>
        <v xml:space="preserve"> </v>
      </c>
      <c r="AF73" s="33" t="str">
        <f t="shared" si="9"/>
        <v xml:space="preserve"> </v>
      </c>
      <c r="AG73" s="121" t="s">
        <v>961</v>
      </c>
      <c r="AH73" s="5" t="s">
        <v>753</v>
      </c>
    </row>
    <row r="74" spans="1:34" ht="63.75" customHeight="1" x14ac:dyDescent="0.25">
      <c r="A74" s="5" t="s">
        <v>130</v>
      </c>
      <c r="B74" s="5" t="s">
        <v>136</v>
      </c>
      <c r="C74" s="5" t="s">
        <v>746</v>
      </c>
      <c r="D74" s="5" t="s">
        <v>137</v>
      </c>
      <c r="E74" s="5" t="s">
        <v>41</v>
      </c>
      <c r="F74" s="5" t="s">
        <v>138</v>
      </c>
      <c r="G74" s="59" t="s">
        <v>139</v>
      </c>
      <c r="H74" s="5" t="s">
        <v>140</v>
      </c>
      <c r="I74" s="99"/>
      <c r="J74" s="18"/>
      <c r="K74" s="18"/>
      <c r="L74" s="167"/>
      <c r="M74" s="117" t="s">
        <v>729</v>
      </c>
      <c r="N74" s="111">
        <v>338287105</v>
      </c>
      <c r="O74" s="111"/>
      <c r="P74" s="61" t="s">
        <v>269</v>
      </c>
      <c r="Q74" s="115" t="s">
        <v>943</v>
      </c>
      <c r="R74" s="19"/>
      <c r="S74" s="62">
        <v>150</v>
      </c>
      <c r="T74" s="5" t="s">
        <v>564</v>
      </c>
      <c r="U74" s="61" t="s">
        <v>441</v>
      </c>
      <c r="V74" s="63" t="s">
        <v>510</v>
      </c>
      <c r="W74" s="115" t="s">
        <v>974</v>
      </c>
      <c r="X74" s="118">
        <v>42491</v>
      </c>
      <c r="Y74" s="118">
        <v>42705</v>
      </c>
      <c r="Z74" s="115" t="s">
        <v>933</v>
      </c>
      <c r="AA74" s="19"/>
      <c r="AB74" s="34">
        <f t="shared" si="5"/>
        <v>0</v>
      </c>
      <c r="AC74" s="34">
        <f t="shared" si="6"/>
        <v>0</v>
      </c>
      <c r="AD74" s="32" t="str">
        <f t="shared" si="7"/>
        <v>Crítica</v>
      </c>
      <c r="AE74" s="33" t="str">
        <f t="shared" si="8"/>
        <v xml:space="preserve"> </v>
      </c>
      <c r="AF74" s="33" t="str">
        <f t="shared" si="9"/>
        <v xml:space="preserve"> </v>
      </c>
      <c r="AG74" s="121" t="s">
        <v>961</v>
      </c>
      <c r="AH74" s="5" t="s">
        <v>753</v>
      </c>
    </row>
    <row r="75" spans="1:34" ht="63.75" customHeight="1" x14ac:dyDescent="0.25">
      <c r="A75" s="5" t="s">
        <v>130</v>
      </c>
      <c r="B75" s="5" t="s">
        <v>136</v>
      </c>
      <c r="C75" s="5" t="s">
        <v>746</v>
      </c>
      <c r="D75" s="5" t="s">
        <v>137</v>
      </c>
      <c r="E75" s="5" t="s">
        <v>41</v>
      </c>
      <c r="F75" s="5" t="s">
        <v>138</v>
      </c>
      <c r="G75" s="59" t="s">
        <v>139</v>
      </c>
      <c r="H75" s="5" t="s">
        <v>140</v>
      </c>
      <c r="I75" s="99"/>
      <c r="J75" s="18"/>
      <c r="K75" s="18"/>
      <c r="L75" s="167"/>
      <c r="M75" s="19"/>
      <c r="N75" s="6"/>
      <c r="O75" s="6"/>
      <c r="P75" s="61" t="s">
        <v>270</v>
      </c>
      <c r="Q75" s="19"/>
      <c r="R75" s="19"/>
      <c r="S75" s="62"/>
      <c r="T75" s="5" t="s">
        <v>564</v>
      </c>
      <c r="U75" s="61" t="s">
        <v>441</v>
      </c>
      <c r="V75" s="63" t="s">
        <v>510</v>
      </c>
      <c r="W75" s="19"/>
      <c r="X75" s="19"/>
      <c r="Y75" s="19"/>
      <c r="Z75" s="19"/>
      <c r="AA75" s="19"/>
      <c r="AB75" s="34" t="e">
        <f t="shared" si="5"/>
        <v>#DIV/0!</v>
      </c>
      <c r="AC75" s="34" t="e">
        <f t="shared" si="6"/>
        <v>#DIV/0!</v>
      </c>
      <c r="AD75" s="32" t="e">
        <f t="shared" si="7"/>
        <v>#DIV/0!</v>
      </c>
      <c r="AE75" s="33" t="e">
        <f t="shared" si="8"/>
        <v>#DIV/0!</v>
      </c>
      <c r="AF75" s="33" t="e">
        <f t="shared" si="9"/>
        <v>#DIV/0!</v>
      </c>
      <c r="AG75" s="19"/>
      <c r="AH75" s="5" t="s">
        <v>753</v>
      </c>
    </row>
    <row r="76" spans="1:34" ht="75.599999999999994" customHeight="1" x14ac:dyDescent="0.25">
      <c r="A76" s="5" t="s">
        <v>130</v>
      </c>
      <c r="B76" s="5" t="s">
        <v>136</v>
      </c>
      <c r="C76" s="5" t="s">
        <v>746</v>
      </c>
      <c r="D76" s="5" t="s">
        <v>137</v>
      </c>
      <c r="E76" s="5" t="s">
        <v>41</v>
      </c>
      <c r="F76" s="5" t="s">
        <v>138</v>
      </c>
      <c r="G76" s="59" t="s">
        <v>139</v>
      </c>
      <c r="H76" s="5" t="s">
        <v>140</v>
      </c>
      <c r="I76" s="99"/>
      <c r="J76" s="18"/>
      <c r="K76" s="18"/>
      <c r="L76" s="167"/>
      <c r="M76" s="19"/>
      <c r="N76" s="6"/>
      <c r="O76" s="6"/>
      <c r="P76" s="61" t="s">
        <v>271</v>
      </c>
      <c r="Q76" s="19"/>
      <c r="R76" s="19"/>
      <c r="S76" s="62"/>
      <c r="T76" s="5" t="s">
        <v>564</v>
      </c>
      <c r="U76" s="61" t="s">
        <v>441</v>
      </c>
      <c r="V76" s="63" t="s">
        <v>510</v>
      </c>
      <c r="W76" s="19"/>
      <c r="X76" s="19"/>
      <c r="Y76" s="19"/>
      <c r="Z76" s="19"/>
      <c r="AA76" s="19"/>
      <c r="AB76" s="34" t="e">
        <f t="shared" si="5"/>
        <v>#DIV/0!</v>
      </c>
      <c r="AC76" s="34" t="e">
        <f t="shared" si="6"/>
        <v>#DIV/0!</v>
      </c>
      <c r="AD76" s="32" t="e">
        <f t="shared" si="7"/>
        <v>#DIV/0!</v>
      </c>
      <c r="AE76" s="33" t="e">
        <f t="shared" si="8"/>
        <v>#DIV/0!</v>
      </c>
      <c r="AF76" s="33" t="e">
        <f t="shared" si="9"/>
        <v>#DIV/0!</v>
      </c>
      <c r="AG76" s="19"/>
      <c r="AH76" s="5" t="s">
        <v>753</v>
      </c>
    </row>
    <row r="77" spans="1:34" ht="73.900000000000006" customHeight="1" x14ac:dyDescent="0.25">
      <c r="A77" s="5" t="s">
        <v>130</v>
      </c>
      <c r="B77" s="5" t="s">
        <v>136</v>
      </c>
      <c r="C77" s="5" t="s">
        <v>746</v>
      </c>
      <c r="D77" s="5" t="s">
        <v>137</v>
      </c>
      <c r="E77" s="5" t="s">
        <v>41</v>
      </c>
      <c r="F77" s="5" t="s">
        <v>138</v>
      </c>
      <c r="G77" s="59" t="s">
        <v>139</v>
      </c>
      <c r="H77" s="5" t="s">
        <v>140</v>
      </c>
      <c r="I77" s="99"/>
      <c r="J77" s="18"/>
      <c r="K77" s="18"/>
      <c r="L77" s="167"/>
      <c r="M77" s="117" t="s">
        <v>729</v>
      </c>
      <c r="N77" s="111">
        <v>153244197</v>
      </c>
      <c r="O77" s="111"/>
      <c r="P77" s="61" t="s">
        <v>975</v>
      </c>
      <c r="Q77" s="115" t="s">
        <v>943</v>
      </c>
      <c r="R77" s="115"/>
      <c r="S77" s="116">
        <v>110</v>
      </c>
      <c r="T77" s="5" t="s">
        <v>564</v>
      </c>
      <c r="U77" s="61" t="s">
        <v>441</v>
      </c>
      <c r="V77" s="63" t="s">
        <v>510</v>
      </c>
      <c r="W77" s="115" t="s">
        <v>976</v>
      </c>
      <c r="X77" s="118">
        <v>42491</v>
      </c>
      <c r="Y77" s="118">
        <v>42705</v>
      </c>
      <c r="Z77" s="115" t="s">
        <v>933</v>
      </c>
      <c r="AA77" s="19"/>
      <c r="AB77" s="34">
        <f t="shared" si="5"/>
        <v>0</v>
      </c>
      <c r="AC77" s="34">
        <f t="shared" si="6"/>
        <v>0</v>
      </c>
      <c r="AD77" s="32" t="str">
        <f t="shared" si="7"/>
        <v>Crítica</v>
      </c>
      <c r="AE77" s="33" t="str">
        <f t="shared" si="8"/>
        <v xml:space="preserve"> </v>
      </c>
      <c r="AF77" s="33" t="str">
        <f t="shared" si="9"/>
        <v xml:space="preserve"> </v>
      </c>
      <c r="AG77" s="121" t="s">
        <v>961</v>
      </c>
      <c r="AH77" s="5" t="s">
        <v>753</v>
      </c>
    </row>
    <row r="78" spans="1:34" ht="63.75" customHeight="1" x14ac:dyDescent="0.25">
      <c r="A78" s="5" t="s">
        <v>130</v>
      </c>
      <c r="B78" s="5" t="s">
        <v>136</v>
      </c>
      <c r="C78" s="5" t="s">
        <v>746</v>
      </c>
      <c r="D78" s="5" t="s">
        <v>137</v>
      </c>
      <c r="E78" s="5" t="s">
        <v>41</v>
      </c>
      <c r="F78" s="5" t="s">
        <v>138</v>
      </c>
      <c r="G78" s="59" t="s">
        <v>139</v>
      </c>
      <c r="H78" s="5" t="s">
        <v>140</v>
      </c>
      <c r="I78" s="99"/>
      <c r="J78" s="18"/>
      <c r="K78" s="18"/>
      <c r="L78" s="167"/>
      <c r="M78" s="117" t="s">
        <v>729</v>
      </c>
      <c r="N78" s="111">
        <v>153244197</v>
      </c>
      <c r="O78" s="111"/>
      <c r="P78" s="61" t="s">
        <v>977</v>
      </c>
      <c r="Q78" s="115" t="s">
        <v>943</v>
      </c>
      <c r="R78" s="115"/>
      <c r="S78" s="116">
        <v>120</v>
      </c>
      <c r="T78" s="5" t="s">
        <v>564</v>
      </c>
      <c r="U78" s="61" t="s">
        <v>441</v>
      </c>
      <c r="V78" s="63" t="s">
        <v>510</v>
      </c>
      <c r="W78" s="115" t="s">
        <v>978</v>
      </c>
      <c r="X78" s="118">
        <v>42491</v>
      </c>
      <c r="Y78" s="118">
        <v>42705</v>
      </c>
      <c r="Z78" s="115" t="s">
        <v>933</v>
      </c>
      <c r="AA78" s="19"/>
      <c r="AB78" s="34">
        <f t="shared" si="5"/>
        <v>0</v>
      </c>
      <c r="AC78" s="34">
        <f t="shared" si="6"/>
        <v>0</v>
      </c>
      <c r="AD78" s="32" t="str">
        <f t="shared" si="7"/>
        <v>Crítica</v>
      </c>
      <c r="AE78" s="33" t="str">
        <f t="shared" si="8"/>
        <v xml:space="preserve"> </v>
      </c>
      <c r="AF78" s="33" t="str">
        <f t="shared" si="9"/>
        <v xml:space="preserve"> </v>
      </c>
      <c r="AG78" s="121" t="s">
        <v>961</v>
      </c>
      <c r="AH78" s="5" t="s">
        <v>753</v>
      </c>
    </row>
    <row r="79" spans="1:34" ht="63.75" customHeight="1" x14ac:dyDescent="0.25">
      <c r="A79" s="5" t="s">
        <v>130</v>
      </c>
      <c r="B79" s="5" t="s">
        <v>136</v>
      </c>
      <c r="C79" s="5" t="s">
        <v>746</v>
      </c>
      <c r="D79" s="5" t="s">
        <v>137</v>
      </c>
      <c r="E79" s="5" t="s">
        <v>41</v>
      </c>
      <c r="F79" s="5" t="s">
        <v>138</v>
      </c>
      <c r="G79" s="59" t="s">
        <v>139</v>
      </c>
      <c r="H79" s="5" t="s">
        <v>140</v>
      </c>
      <c r="I79" s="99"/>
      <c r="J79" s="18"/>
      <c r="K79" s="18"/>
      <c r="L79" s="167"/>
      <c r="M79" s="117" t="s">
        <v>729</v>
      </c>
      <c r="N79" s="111">
        <v>153244197</v>
      </c>
      <c r="O79" s="111"/>
      <c r="P79" s="61" t="s">
        <v>979</v>
      </c>
      <c r="Q79" s="115" t="s">
        <v>943</v>
      </c>
      <c r="R79" s="115"/>
      <c r="S79" s="116">
        <v>240</v>
      </c>
      <c r="T79" s="5" t="s">
        <v>564</v>
      </c>
      <c r="U79" s="61" t="s">
        <v>441</v>
      </c>
      <c r="V79" s="63" t="s">
        <v>510</v>
      </c>
      <c r="W79" s="115" t="s">
        <v>980</v>
      </c>
      <c r="X79" s="118">
        <v>42491</v>
      </c>
      <c r="Y79" s="118">
        <v>42705</v>
      </c>
      <c r="Z79" s="115" t="s">
        <v>933</v>
      </c>
      <c r="AA79" s="19"/>
      <c r="AB79" s="34">
        <f t="shared" si="5"/>
        <v>0</v>
      </c>
      <c r="AC79" s="34">
        <f t="shared" si="6"/>
        <v>0</v>
      </c>
      <c r="AD79" s="32" t="str">
        <f t="shared" si="7"/>
        <v>Crítica</v>
      </c>
      <c r="AE79" s="33" t="str">
        <f t="shared" si="8"/>
        <v xml:space="preserve"> </v>
      </c>
      <c r="AF79" s="33" t="str">
        <f t="shared" si="9"/>
        <v xml:space="preserve"> </v>
      </c>
      <c r="AG79" s="121" t="s">
        <v>961</v>
      </c>
      <c r="AH79" s="5" t="s">
        <v>753</v>
      </c>
    </row>
    <row r="80" spans="1:34" ht="63.75" customHeight="1" x14ac:dyDescent="0.25">
      <c r="A80" s="5" t="s">
        <v>130</v>
      </c>
      <c r="B80" s="5" t="s">
        <v>136</v>
      </c>
      <c r="C80" s="5" t="s">
        <v>746</v>
      </c>
      <c r="D80" s="5" t="s">
        <v>137</v>
      </c>
      <c r="E80" s="5" t="s">
        <v>41</v>
      </c>
      <c r="F80" s="5" t="s">
        <v>138</v>
      </c>
      <c r="G80" s="59" t="s">
        <v>139</v>
      </c>
      <c r="H80" s="5" t="s">
        <v>140</v>
      </c>
      <c r="I80" s="99"/>
      <c r="J80" s="18"/>
      <c r="K80" s="18"/>
      <c r="L80" s="167"/>
      <c r="M80" s="117" t="s">
        <v>729</v>
      </c>
      <c r="N80" s="111">
        <v>153244197</v>
      </c>
      <c r="O80" s="111"/>
      <c r="P80" s="61" t="s">
        <v>981</v>
      </c>
      <c r="Q80" s="115" t="s">
        <v>943</v>
      </c>
      <c r="R80" s="115"/>
      <c r="S80" s="116">
        <v>240</v>
      </c>
      <c r="T80" s="5" t="s">
        <v>564</v>
      </c>
      <c r="U80" s="61" t="s">
        <v>441</v>
      </c>
      <c r="V80" s="63" t="s">
        <v>510</v>
      </c>
      <c r="W80" s="115" t="s">
        <v>980</v>
      </c>
      <c r="X80" s="118">
        <v>42491</v>
      </c>
      <c r="Y80" s="118">
        <v>42705</v>
      </c>
      <c r="Z80" s="115" t="s">
        <v>933</v>
      </c>
      <c r="AA80" s="19"/>
      <c r="AB80" s="34">
        <f t="shared" si="5"/>
        <v>0</v>
      </c>
      <c r="AC80" s="34">
        <f t="shared" si="6"/>
        <v>0</v>
      </c>
      <c r="AD80" s="32" t="str">
        <f t="shared" si="7"/>
        <v>Crítica</v>
      </c>
      <c r="AE80" s="33" t="str">
        <f t="shared" si="8"/>
        <v xml:space="preserve"> </v>
      </c>
      <c r="AF80" s="33" t="str">
        <f t="shared" si="9"/>
        <v xml:space="preserve"> </v>
      </c>
      <c r="AG80" s="121" t="s">
        <v>961</v>
      </c>
      <c r="AH80" s="5" t="s">
        <v>753</v>
      </c>
    </row>
    <row r="81" spans="1:34" ht="63.75" customHeight="1" x14ac:dyDescent="0.25">
      <c r="A81" s="5" t="s">
        <v>130</v>
      </c>
      <c r="B81" s="5" t="s">
        <v>136</v>
      </c>
      <c r="C81" s="5" t="s">
        <v>746</v>
      </c>
      <c r="D81" s="5" t="s">
        <v>137</v>
      </c>
      <c r="E81" s="5" t="s">
        <v>41</v>
      </c>
      <c r="F81" s="5" t="s">
        <v>138</v>
      </c>
      <c r="G81" s="59" t="s">
        <v>139</v>
      </c>
      <c r="H81" s="5" t="s">
        <v>140</v>
      </c>
      <c r="I81" s="99"/>
      <c r="J81" s="18"/>
      <c r="K81" s="18"/>
      <c r="L81" s="167"/>
      <c r="M81" s="117" t="s">
        <v>729</v>
      </c>
      <c r="N81" s="111">
        <v>153244197</v>
      </c>
      <c r="O81" s="111"/>
      <c r="P81" s="61" t="s">
        <v>276</v>
      </c>
      <c r="Q81" s="115" t="s">
        <v>943</v>
      </c>
      <c r="R81" s="115"/>
      <c r="S81" s="116">
        <v>100</v>
      </c>
      <c r="T81" s="5" t="s">
        <v>564</v>
      </c>
      <c r="U81" s="61" t="s">
        <v>441</v>
      </c>
      <c r="V81" s="63" t="s">
        <v>510</v>
      </c>
      <c r="W81" s="115" t="s">
        <v>980</v>
      </c>
      <c r="X81" s="118">
        <v>42491</v>
      </c>
      <c r="Y81" s="118">
        <v>42705</v>
      </c>
      <c r="Z81" s="115" t="s">
        <v>933</v>
      </c>
      <c r="AA81" s="19"/>
      <c r="AB81" s="34">
        <f t="shared" si="5"/>
        <v>0</v>
      </c>
      <c r="AC81" s="34">
        <f t="shared" si="6"/>
        <v>0</v>
      </c>
      <c r="AD81" s="32" t="str">
        <f t="shared" si="7"/>
        <v>Crítica</v>
      </c>
      <c r="AE81" s="33" t="str">
        <f t="shared" si="8"/>
        <v xml:space="preserve"> </v>
      </c>
      <c r="AF81" s="33" t="str">
        <f t="shared" si="9"/>
        <v xml:space="preserve"> </v>
      </c>
      <c r="AG81" s="121" t="s">
        <v>961</v>
      </c>
      <c r="AH81" s="5" t="s">
        <v>753</v>
      </c>
    </row>
    <row r="82" spans="1:34" ht="63.75" customHeight="1" x14ac:dyDescent="0.25">
      <c r="A82" s="5" t="s">
        <v>130</v>
      </c>
      <c r="B82" s="5" t="s">
        <v>136</v>
      </c>
      <c r="C82" s="5" t="s">
        <v>746</v>
      </c>
      <c r="D82" s="5" t="s">
        <v>137</v>
      </c>
      <c r="E82" s="5" t="s">
        <v>41</v>
      </c>
      <c r="F82" s="5" t="s">
        <v>138</v>
      </c>
      <c r="G82" s="59" t="s">
        <v>139</v>
      </c>
      <c r="H82" s="5" t="s">
        <v>140</v>
      </c>
      <c r="I82" s="99"/>
      <c r="J82" s="18"/>
      <c r="K82" s="18"/>
      <c r="L82" s="167"/>
      <c r="M82" s="19"/>
      <c r="N82" s="6"/>
      <c r="O82" s="6"/>
      <c r="P82" s="61" t="s">
        <v>277</v>
      </c>
      <c r="Q82" s="19"/>
      <c r="R82" s="19"/>
      <c r="S82" s="62"/>
      <c r="T82" s="5" t="s">
        <v>564</v>
      </c>
      <c r="U82" s="61" t="s">
        <v>441</v>
      </c>
      <c r="V82" s="63" t="s">
        <v>510</v>
      </c>
      <c r="W82" s="19"/>
      <c r="X82" s="19"/>
      <c r="Y82" s="19"/>
      <c r="Z82" s="19"/>
      <c r="AA82" s="19"/>
      <c r="AB82" s="34" t="e">
        <f t="shared" si="5"/>
        <v>#DIV/0!</v>
      </c>
      <c r="AC82" s="34" t="e">
        <f t="shared" si="6"/>
        <v>#DIV/0!</v>
      </c>
      <c r="AD82" s="32" t="e">
        <f t="shared" si="7"/>
        <v>#DIV/0!</v>
      </c>
      <c r="AE82" s="33" t="e">
        <f t="shared" si="8"/>
        <v>#DIV/0!</v>
      </c>
      <c r="AF82" s="33" t="e">
        <f t="shared" si="9"/>
        <v>#DIV/0!</v>
      </c>
      <c r="AG82" s="19"/>
      <c r="AH82" s="5" t="s">
        <v>753</v>
      </c>
    </row>
    <row r="83" spans="1:34" ht="79.900000000000006" customHeight="1" x14ac:dyDescent="0.25">
      <c r="A83" s="5" t="s">
        <v>130</v>
      </c>
      <c r="B83" s="5" t="s">
        <v>136</v>
      </c>
      <c r="C83" s="5" t="s">
        <v>746</v>
      </c>
      <c r="D83" s="5" t="s">
        <v>137</v>
      </c>
      <c r="E83" s="5" t="s">
        <v>41</v>
      </c>
      <c r="F83" s="5" t="s">
        <v>138</v>
      </c>
      <c r="G83" s="59" t="s">
        <v>139</v>
      </c>
      <c r="H83" s="5" t="s">
        <v>140</v>
      </c>
      <c r="I83" s="99"/>
      <c r="J83" s="18"/>
      <c r="K83" s="18"/>
      <c r="L83" s="167"/>
      <c r="M83" s="117" t="s">
        <v>729</v>
      </c>
      <c r="N83" s="111">
        <v>15324420</v>
      </c>
      <c r="O83" s="111"/>
      <c r="P83" s="61" t="s">
        <v>278</v>
      </c>
      <c r="Q83" s="61" t="s">
        <v>982</v>
      </c>
      <c r="R83" s="115"/>
      <c r="S83" s="116">
        <v>7</v>
      </c>
      <c r="T83" s="112" t="s">
        <v>983</v>
      </c>
      <c r="U83" s="61" t="s">
        <v>442</v>
      </c>
      <c r="V83" s="120" t="s">
        <v>510</v>
      </c>
      <c r="W83" s="115" t="s">
        <v>984</v>
      </c>
      <c r="X83" s="118">
        <v>42491</v>
      </c>
      <c r="Y83" s="118">
        <v>42705</v>
      </c>
      <c r="Z83" s="115" t="s">
        <v>933</v>
      </c>
      <c r="AA83" s="19"/>
      <c r="AB83" s="34">
        <f t="shared" si="5"/>
        <v>0</v>
      </c>
      <c r="AC83" s="34">
        <f t="shared" si="6"/>
        <v>0</v>
      </c>
      <c r="AD83" s="32" t="str">
        <f t="shared" si="7"/>
        <v>Crítica</v>
      </c>
      <c r="AE83" s="33" t="str">
        <f t="shared" si="8"/>
        <v xml:space="preserve"> </v>
      </c>
      <c r="AF83" s="33" t="str">
        <f t="shared" si="9"/>
        <v xml:space="preserve"> </v>
      </c>
      <c r="AG83" s="121" t="s">
        <v>961</v>
      </c>
      <c r="AH83" s="5" t="s">
        <v>753</v>
      </c>
    </row>
    <row r="84" spans="1:34" s="103" customFormat="1" ht="77.45" customHeight="1" x14ac:dyDescent="0.25">
      <c r="A84" s="76" t="s">
        <v>130</v>
      </c>
      <c r="B84" s="76" t="s">
        <v>136</v>
      </c>
      <c r="C84" s="76" t="s">
        <v>746</v>
      </c>
      <c r="D84" s="76" t="s">
        <v>137</v>
      </c>
      <c r="E84" s="76" t="s">
        <v>41</v>
      </c>
      <c r="F84" s="76" t="s">
        <v>138</v>
      </c>
      <c r="G84" s="101" t="s">
        <v>139</v>
      </c>
      <c r="H84" s="76" t="s">
        <v>140</v>
      </c>
      <c r="I84" s="99"/>
      <c r="J84" s="76"/>
      <c r="K84" s="76"/>
      <c r="L84" s="167"/>
      <c r="M84" s="117" t="s">
        <v>729</v>
      </c>
      <c r="N84" s="122">
        <v>76622098</v>
      </c>
      <c r="O84" s="122"/>
      <c r="P84" s="102" t="s">
        <v>279</v>
      </c>
      <c r="Q84" s="102" t="s">
        <v>985</v>
      </c>
      <c r="R84" s="117"/>
      <c r="S84" s="123">
        <v>80</v>
      </c>
      <c r="T84" s="124" t="s">
        <v>564</v>
      </c>
      <c r="U84" s="61" t="s">
        <v>442</v>
      </c>
      <c r="V84" s="125" t="s">
        <v>510</v>
      </c>
      <c r="W84" s="102" t="s">
        <v>986</v>
      </c>
      <c r="X84" s="126">
        <v>42491</v>
      </c>
      <c r="Y84" s="126">
        <v>42705</v>
      </c>
      <c r="Z84" s="117" t="s">
        <v>933</v>
      </c>
      <c r="AA84" s="77"/>
      <c r="AB84" s="98">
        <f t="shared" si="5"/>
        <v>0</v>
      </c>
      <c r="AC84" s="98">
        <f t="shared" si="6"/>
        <v>0</v>
      </c>
      <c r="AD84" s="32" t="str">
        <f t="shared" si="7"/>
        <v>Crítica</v>
      </c>
      <c r="AE84" s="33" t="str">
        <f t="shared" si="8"/>
        <v xml:space="preserve"> </v>
      </c>
      <c r="AF84" s="33" t="str">
        <f t="shared" si="9"/>
        <v xml:space="preserve"> </v>
      </c>
      <c r="AG84" s="79" t="s">
        <v>961</v>
      </c>
      <c r="AH84" s="76" t="s">
        <v>753</v>
      </c>
    </row>
    <row r="85" spans="1:34" s="103" customFormat="1" ht="77.45" customHeight="1" x14ac:dyDescent="0.25">
      <c r="A85" s="76" t="s">
        <v>130</v>
      </c>
      <c r="B85" s="76" t="s">
        <v>136</v>
      </c>
      <c r="C85" s="76" t="s">
        <v>746</v>
      </c>
      <c r="D85" s="76" t="s">
        <v>137</v>
      </c>
      <c r="E85" s="76" t="s">
        <v>41</v>
      </c>
      <c r="F85" s="76" t="s">
        <v>138</v>
      </c>
      <c r="G85" s="101" t="s">
        <v>139</v>
      </c>
      <c r="H85" s="76" t="s">
        <v>140</v>
      </c>
      <c r="I85" s="99"/>
      <c r="J85" s="76"/>
      <c r="K85" s="76"/>
      <c r="L85" s="167"/>
      <c r="M85" s="117" t="s">
        <v>729</v>
      </c>
      <c r="N85" s="122">
        <v>79089115</v>
      </c>
      <c r="O85" s="122"/>
      <c r="P85" s="61" t="s">
        <v>987</v>
      </c>
      <c r="Q85" s="115" t="s">
        <v>943</v>
      </c>
      <c r="R85" s="115"/>
      <c r="S85" s="116">
        <v>30</v>
      </c>
      <c r="T85" s="124" t="s">
        <v>564</v>
      </c>
      <c r="U85" s="61" t="s">
        <v>442</v>
      </c>
      <c r="V85" s="125" t="s">
        <v>510</v>
      </c>
      <c r="W85" s="115" t="s">
        <v>988</v>
      </c>
      <c r="X85" s="118">
        <v>42491</v>
      </c>
      <c r="Y85" s="118">
        <v>42705</v>
      </c>
      <c r="Z85" s="115" t="s">
        <v>933</v>
      </c>
      <c r="AA85" s="77"/>
      <c r="AB85" s="98">
        <f>+AA85/S85</f>
        <v>0</v>
      </c>
      <c r="AC85" s="98">
        <f>+O85/N85</f>
        <v>0</v>
      </c>
      <c r="AD85" s="32" t="str">
        <f>+IF(AB85&lt;40%,"Crítica"," ")</f>
        <v>Crítica</v>
      </c>
      <c r="AE85" s="33" t="str">
        <f>+IF(AND(AB85&lt;=70%,AB85&gt;=40%),"Regular"," ")</f>
        <v xml:space="preserve"> </v>
      </c>
      <c r="AF85" s="33" t="str">
        <f>+IF(AB85&gt;70%,"Satisfactoria"," ")</f>
        <v xml:space="preserve"> </v>
      </c>
      <c r="AG85" s="79" t="s">
        <v>961</v>
      </c>
      <c r="AH85" s="76" t="s">
        <v>753</v>
      </c>
    </row>
    <row r="86" spans="1:34" s="103" customFormat="1" ht="93.6" customHeight="1" x14ac:dyDescent="0.25">
      <c r="A86" s="76" t="s">
        <v>130</v>
      </c>
      <c r="B86" s="76" t="s">
        <v>136</v>
      </c>
      <c r="C86" s="76" t="s">
        <v>746</v>
      </c>
      <c r="D86" s="76" t="s">
        <v>137</v>
      </c>
      <c r="E86" s="76" t="s">
        <v>41</v>
      </c>
      <c r="F86" s="76" t="s">
        <v>138</v>
      </c>
      <c r="G86" s="101" t="s">
        <v>139</v>
      </c>
      <c r="H86" s="76" t="s">
        <v>140</v>
      </c>
      <c r="I86" s="99"/>
      <c r="J86" s="76"/>
      <c r="K86" s="76"/>
      <c r="L86" s="167"/>
      <c r="M86" s="117" t="s">
        <v>729</v>
      </c>
      <c r="N86" s="122">
        <v>114933148</v>
      </c>
      <c r="O86" s="122"/>
      <c r="P86" s="61" t="s">
        <v>989</v>
      </c>
      <c r="Q86" s="130" t="s">
        <v>943</v>
      </c>
      <c r="R86" s="115"/>
      <c r="S86" s="116">
        <v>1</v>
      </c>
      <c r="T86" s="112" t="s">
        <v>562</v>
      </c>
      <c r="U86" s="61" t="s">
        <v>442</v>
      </c>
      <c r="V86" s="120" t="s">
        <v>510</v>
      </c>
      <c r="W86" s="61" t="s">
        <v>990</v>
      </c>
      <c r="X86" s="118">
        <v>42491</v>
      </c>
      <c r="Y86" s="118">
        <v>42705</v>
      </c>
      <c r="Z86" s="115" t="s">
        <v>933</v>
      </c>
      <c r="AA86" s="77"/>
      <c r="AB86" s="98">
        <f>+AA86/S86</f>
        <v>0</v>
      </c>
      <c r="AC86" s="98">
        <f>+O86/N86</f>
        <v>0</v>
      </c>
      <c r="AD86" s="32" t="str">
        <f>+IF(AB86&lt;40%,"Crítica"," ")</f>
        <v>Crítica</v>
      </c>
      <c r="AE86" s="33" t="str">
        <f>+IF(AND(AB86&lt;=70%,AB86&gt;=40%),"Regular"," ")</f>
        <v xml:space="preserve"> </v>
      </c>
      <c r="AF86" s="33" t="str">
        <f>+IF(AB86&gt;70%,"Satisfactoria"," ")</f>
        <v xml:space="preserve"> </v>
      </c>
      <c r="AG86" s="79" t="s">
        <v>961</v>
      </c>
      <c r="AH86" s="76" t="s">
        <v>753</v>
      </c>
    </row>
    <row r="87" spans="1:34" s="103" customFormat="1" ht="135" customHeight="1" x14ac:dyDescent="0.25">
      <c r="A87" s="76" t="s">
        <v>130</v>
      </c>
      <c r="B87" s="76" t="s">
        <v>136</v>
      </c>
      <c r="C87" s="76" t="s">
        <v>746</v>
      </c>
      <c r="D87" s="76" t="s">
        <v>137</v>
      </c>
      <c r="E87" s="76" t="s">
        <v>41</v>
      </c>
      <c r="F87" s="76" t="s">
        <v>138</v>
      </c>
      <c r="G87" s="101" t="s">
        <v>139</v>
      </c>
      <c r="H87" s="76" t="s">
        <v>140</v>
      </c>
      <c r="I87" s="99"/>
      <c r="J87" s="76"/>
      <c r="K87" s="76"/>
      <c r="L87" s="167"/>
      <c r="M87" s="117" t="s">
        <v>729</v>
      </c>
      <c r="N87" s="122">
        <v>61297679</v>
      </c>
      <c r="O87" s="122"/>
      <c r="P87" s="61" t="s">
        <v>991</v>
      </c>
      <c r="Q87" s="115" t="s">
        <v>606</v>
      </c>
      <c r="R87" s="115"/>
      <c r="S87" s="116">
        <v>1</v>
      </c>
      <c r="T87" s="112" t="s">
        <v>562</v>
      </c>
      <c r="U87" s="61" t="s">
        <v>442</v>
      </c>
      <c r="V87" s="120" t="s">
        <v>510</v>
      </c>
      <c r="W87" s="61" t="s">
        <v>992</v>
      </c>
      <c r="X87" s="118">
        <v>42491</v>
      </c>
      <c r="Y87" s="118">
        <v>42705</v>
      </c>
      <c r="Z87" s="115" t="s">
        <v>933</v>
      </c>
      <c r="AA87" s="115"/>
      <c r="AB87" s="127">
        <f>+AA87/S87</f>
        <v>0</v>
      </c>
      <c r="AC87" s="127">
        <f>+O87/N87</f>
        <v>0</v>
      </c>
      <c r="AD87" s="128" t="str">
        <f>+IF(AB87&lt;40%,"Crítica"," ")</f>
        <v>Crítica</v>
      </c>
      <c r="AE87" s="129" t="str">
        <f>+IF(AND(AB87&lt;=70%,AB87&gt;=40%),"Regular"," ")</f>
        <v xml:space="preserve"> </v>
      </c>
      <c r="AF87" s="129" t="str">
        <f>+IF(AB87&gt;70%,"Satisfactoria"," ")</f>
        <v xml:space="preserve"> </v>
      </c>
      <c r="AG87" s="121" t="s">
        <v>961</v>
      </c>
      <c r="AH87" s="76" t="s">
        <v>753</v>
      </c>
    </row>
    <row r="88" spans="1:34" s="103" customFormat="1" ht="117" customHeight="1" x14ac:dyDescent="0.25">
      <c r="A88" s="76" t="s">
        <v>130</v>
      </c>
      <c r="B88" s="76" t="s">
        <v>136</v>
      </c>
      <c r="C88" s="76" t="s">
        <v>746</v>
      </c>
      <c r="D88" s="76" t="s">
        <v>137</v>
      </c>
      <c r="E88" s="76" t="s">
        <v>41</v>
      </c>
      <c r="F88" s="76" t="s">
        <v>138</v>
      </c>
      <c r="G88" s="101" t="s">
        <v>139</v>
      </c>
      <c r="H88" s="76" t="s">
        <v>140</v>
      </c>
      <c r="I88" s="99"/>
      <c r="J88" s="76"/>
      <c r="K88" s="76"/>
      <c r="L88" s="167"/>
      <c r="M88" s="77"/>
      <c r="N88" s="99"/>
      <c r="O88" s="99"/>
      <c r="P88" s="102" t="s">
        <v>993</v>
      </c>
      <c r="Q88" s="77"/>
      <c r="R88" s="77"/>
      <c r="S88" s="133"/>
      <c r="T88" s="76" t="s">
        <v>562</v>
      </c>
      <c r="U88" s="102" t="s">
        <v>442</v>
      </c>
      <c r="V88" s="97" t="s">
        <v>510</v>
      </c>
      <c r="W88" s="77"/>
      <c r="X88" s="77"/>
      <c r="Y88" s="77"/>
      <c r="Z88" s="77"/>
      <c r="AA88" s="77"/>
      <c r="AB88" s="98" t="e">
        <f t="shared" si="5"/>
        <v>#DIV/0!</v>
      </c>
      <c r="AC88" s="98" t="e">
        <f t="shared" si="6"/>
        <v>#DIV/0!</v>
      </c>
      <c r="AD88" s="32" t="e">
        <f t="shared" si="7"/>
        <v>#DIV/0!</v>
      </c>
      <c r="AE88" s="33" t="e">
        <f t="shared" si="8"/>
        <v>#DIV/0!</v>
      </c>
      <c r="AF88" s="33" t="e">
        <f t="shared" si="9"/>
        <v>#DIV/0!</v>
      </c>
      <c r="AG88" s="77"/>
      <c r="AH88" s="76" t="s">
        <v>753</v>
      </c>
    </row>
    <row r="89" spans="1:34" ht="55.5" customHeight="1" x14ac:dyDescent="0.25">
      <c r="A89" s="5" t="s">
        <v>130</v>
      </c>
      <c r="B89" s="5" t="s">
        <v>136</v>
      </c>
      <c r="C89" s="5" t="s">
        <v>746</v>
      </c>
      <c r="D89" s="5" t="s">
        <v>137</v>
      </c>
      <c r="E89" s="5" t="s">
        <v>41</v>
      </c>
      <c r="F89" s="5" t="s">
        <v>138</v>
      </c>
      <c r="G89" s="59" t="s">
        <v>139</v>
      </c>
      <c r="H89" s="5" t="s">
        <v>140</v>
      </c>
      <c r="I89" s="99"/>
      <c r="J89" s="18"/>
      <c r="K89" s="18"/>
      <c r="L89" s="167"/>
      <c r="M89" s="117" t="s">
        <v>729</v>
      </c>
      <c r="N89" s="113">
        <v>220284897</v>
      </c>
      <c r="O89" s="113"/>
      <c r="P89" s="61" t="s">
        <v>282</v>
      </c>
      <c r="Q89" s="115" t="s">
        <v>943</v>
      </c>
      <c r="R89" s="115"/>
      <c r="S89" s="116">
        <v>430</v>
      </c>
      <c r="T89" s="112" t="s">
        <v>564</v>
      </c>
      <c r="U89" s="61" t="s">
        <v>441</v>
      </c>
      <c r="V89" s="120" t="s">
        <v>510</v>
      </c>
      <c r="W89" s="61" t="s">
        <v>994</v>
      </c>
      <c r="X89" s="118">
        <v>42491</v>
      </c>
      <c r="Y89" s="118">
        <v>42705</v>
      </c>
      <c r="Z89" s="115" t="s">
        <v>933</v>
      </c>
      <c r="AA89" s="115"/>
      <c r="AB89" s="127">
        <f t="shared" si="5"/>
        <v>0</v>
      </c>
      <c r="AC89" s="127">
        <f t="shared" si="6"/>
        <v>0</v>
      </c>
      <c r="AD89" s="128" t="str">
        <f t="shared" si="7"/>
        <v>Crítica</v>
      </c>
      <c r="AE89" s="129" t="str">
        <f t="shared" si="8"/>
        <v xml:space="preserve"> </v>
      </c>
      <c r="AF89" s="129" t="str">
        <f t="shared" si="9"/>
        <v xml:space="preserve"> </v>
      </c>
      <c r="AG89" s="115" t="s">
        <v>995</v>
      </c>
      <c r="AH89" s="5" t="s">
        <v>753</v>
      </c>
    </row>
    <row r="90" spans="1:34" ht="166.5" customHeight="1" x14ac:dyDescent="0.25">
      <c r="A90" s="5" t="s">
        <v>130</v>
      </c>
      <c r="B90" s="5" t="s">
        <v>136</v>
      </c>
      <c r="C90" s="5" t="s">
        <v>746</v>
      </c>
      <c r="D90" s="5" t="s">
        <v>137</v>
      </c>
      <c r="E90" s="5" t="s">
        <v>41</v>
      </c>
      <c r="F90" s="5" t="s">
        <v>138</v>
      </c>
      <c r="G90" s="59" t="s">
        <v>139</v>
      </c>
      <c r="H90" s="5" t="s">
        <v>140</v>
      </c>
      <c r="I90" s="99"/>
      <c r="J90" s="18"/>
      <c r="K90" s="18"/>
      <c r="L90" s="167"/>
      <c r="M90" s="117" t="s">
        <v>729</v>
      </c>
      <c r="N90" s="113">
        <v>224822542</v>
      </c>
      <c r="O90" s="113"/>
      <c r="P90" s="61" t="s">
        <v>283</v>
      </c>
      <c r="Q90" s="115" t="s">
        <v>943</v>
      </c>
      <c r="R90" s="115"/>
      <c r="S90" s="116">
        <v>240</v>
      </c>
      <c r="T90" s="112" t="s">
        <v>564</v>
      </c>
      <c r="U90" s="61" t="s">
        <v>441</v>
      </c>
      <c r="V90" s="120" t="s">
        <v>510</v>
      </c>
      <c r="W90" s="115" t="s">
        <v>996</v>
      </c>
      <c r="X90" s="118">
        <v>42491</v>
      </c>
      <c r="Y90" s="118">
        <v>42705</v>
      </c>
      <c r="Z90" s="115" t="s">
        <v>933</v>
      </c>
      <c r="AA90" s="115"/>
      <c r="AB90" s="127">
        <f t="shared" si="5"/>
        <v>0</v>
      </c>
      <c r="AC90" s="127">
        <f t="shared" si="6"/>
        <v>0</v>
      </c>
      <c r="AD90" s="128" t="str">
        <f t="shared" si="7"/>
        <v>Crítica</v>
      </c>
      <c r="AE90" s="129" t="str">
        <f t="shared" si="8"/>
        <v xml:space="preserve"> </v>
      </c>
      <c r="AF90" s="129" t="str">
        <f t="shared" si="9"/>
        <v xml:space="preserve"> </v>
      </c>
      <c r="AG90" s="115" t="s">
        <v>997</v>
      </c>
      <c r="AH90" s="5" t="s">
        <v>753</v>
      </c>
    </row>
    <row r="91" spans="1:34" s="103" customFormat="1" ht="51" customHeight="1" x14ac:dyDescent="0.25">
      <c r="A91" s="76" t="s">
        <v>130</v>
      </c>
      <c r="B91" s="76" t="s">
        <v>136</v>
      </c>
      <c r="C91" s="76" t="s">
        <v>746</v>
      </c>
      <c r="D91" s="76" t="s">
        <v>137</v>
      </c>
      <c r="E91" s="76" t="s">
        <v>41</v>
      </c>
      <c r="F91" s="76" t="s">
        <v>138</v>
      </c>
      <c r="G91" s="101" t="s">
        <v>139</v>
      </c>
      <c r="H91" s="76" t="s">
        <v>140</v>
      </c>
      <c r="I91" s="99"/>
      <c r="J91" s="76"/>
      <c r="K91" s="76"/>
      <c r="L91" s="167"/>
      <c r="M91" s="77"/>
      <c r="N91" s="99"/>
      <c r="O91" s="99"/>
      <c r="P91" s="102" t="s">
        <v>284</v>
      </c>
      <c r="Q91" s="77"/>
      <c r="R91" s="77"/>
      <c r="S91" s="133"/>
      <c r="T91" s="76" t="s">
        <v>564</v>
      </c>
      <c r="U91" s="102" t="s">
        <v>441</v>
      </c>
      <c r="V91" s="97" t="s">
        <v>510</v>
      </c>
      <c r="W91" s="77"/>
      <c r="X91" s="77"/>
      <c r="Y91" s="77"/>
      <c r="Z91" s="77"/>
      <c r="AA91" s="77"/>
      <c r="AB91" s="98" t="e">
        <f t="shared" si="5"/>
        <v>#DIV/0!</v>
      </c>
      <c r="AC91" s="98" t="e">
        <f t="shared" si="6"/>
        <v>#DIV/0!</v>
      </c>
      <c r="AD91" s="32" t="e">
        <f t="shared" si="7"/>
        <v>#DIV/0!</v>
      </c>
      <c r="AE91" s="33" t="e">
        <f t="shared" si="8"/>
        <v>#DIV/0!</v>
      </c>
      <c r="AF91" s="33" t="e">
        <f t="shared" si="9"/>
        <v>#DIV/0!</v>
      </c>
      <c r="AG91" s="77"/>
      <c r="AH91" s="76" t="s">
        <v>753</v>
      </c>
    </row>
    <row r="92" spans="1:34" s="103" customFormat="1" ht="103.15" customHeight="1" x14ac:dyDescent="0.25">
      <c r="A92" s="76" t="s">
        <v>130</v>
      </c>
      <c r="B92" s="76" t="s">
        <v>136</v>
      </c>
      <c r="C92" s="76" t="s">
        <v>746</v>
      </c>
      <c r="D92" s="76" t="s">
        <v>137</v>
      </c>
      <c r="E92" s="76" t="s">
        <v>41</v>
      </c>
      <c r="F92" s="76" t="s">
        <v>138</v>
      </c>
      <c r="G92" s="101" t="s">
        <v>139</v>
      </c>
      <c r="H92" s="76" t="s">
        <v>140</v>
      </c>
      <c r="I92" s="99"/>
      <c r="J92" s="76"/>
      <c r="K92" s="76"/>
      <c r="L92" s="167"/>
      <c r="M92" s="77"/>
      <c r="N92" s="99"/>
      <c r="O92" s="99"/>
      <c r="P92" s="102" t="s">
        <v>285</v>
      </c>
      <c r="Q92" s="77"/>
      <c r="R92" s="77"/>
      <c r="S92" s="133"/>
      <c r="T92" s="76" t="s">
        <v>565</v>
      </c>
      <c r="U92" s="102" t="s">
        <v>442</v>
      </c>
      <c r="V92" s="97" t="s">
        <v>510</v>
      </c>
      <c r="W92" s="77"/>
      <c r="X92" s="77"/>
      <c r="Y92" s="77"/>
      <c r="Z92" s="77"/>
      <c r="AA92" s="77"/>
      <c r="AB92" s="98" t="e">
        <f t="shared" si="5"/>
        <v>#DIV/0!</v>
      </c>
      <c r="AC92" s="98" t="e">
        <f t="shared" si="6"/>
        <v>#DIV/0!</v>
      </c>
      <c r="AD92" s="32" t="e">
        <f t="shared" si="7"/>
        <v>#DIV/0!</v>
      </c>
      <c r="AE92" s="33" t="e">
        <f t="shared" si="8"/>
        <v>#DIV/0!</v>
      </c>
      <c r="AF92" s="33" t="e">
        <f t="shared" si="9"/>
        <v>#DIV/0!</v>
      </c>
      <c r="AG92" s="77"/>
      <c r="AH92" s="76" t="s">
        <v>753</v>
      </c>
    </row>
    <row r="93" spans="1:34" s="103" customFormat="1" ht="69.599999999999994" customHeight="1" x14ac:dyDescent="0.25">
      <c r="A93" s="76" t="s">
        <v>130</v>
      </c>
      <c r="B93" s="76" t="s">
        <v>136</v>
      </c>
      <c r="C93" s="76" t="s">
        <v>746</v>
      </c>
      <c r="D93" s="76" t="s">
        <v>137</v>
      </c>
      <c r="E93" s="76" t="s">
        <v>41</v>
      </c>
      <c r="F93" s="76" t="s">
        <v>138</v>
      </c>
      <c r="G93" s="101" t="s">
        <v>139</v>
      </c>
      <c r="H93" s="76" t="s">
        <v>140</v>
      </c>
      <c r="I93" s="99"/>
      <c r="J93" s="76"/>
      <c r="K93" s="76"/>
      <c r="L93" s="167"/>
      <c r="M93" s="77"/>
      <c r="N93" s="99"/>
      <c r="O93" s="99"/>
      <c r="P93" s="102" t="s">
        <v>286</v>
      </c>
      <c r="Q93" s="77"/>
      <c r="R93" s="77"/>
      <c r="S93" s="133"/>
      <c r="T93" s="76" t="s">
        <v>565</v>
      </c>
      <c r="U93" s="102" t="s">
        <v>442</v>
      </c>
      <c r="V93" s="97" t="s">
        <v>510</v>
      </c>
      <c r="W93" s="77"/>
      <c r="X93" s="77"/>
      <c r="Y93" s="77"/>
      <c r="Z93" s="77"/>
      <c r="AA93" s="77"/>
      <c r="AB93" s="98" t="e">
        <f t="shared" si="5"/>
        <v>#DIV/0!</v>
      </c>
      <c r="AC93" s="98" t="e">
        <f t="shared" si="6"/>
        <v>#DIV/0!</v>
      </c>
      <c r="AD93" s="32" t="e">
        <f t="shared" si="7"/>
        <v>#DIV/0!</v>
      </c>
      <c r="AE93" s="33" t="e">
        <f t="shared" si="8"/>
        <v>#DIV/0!</v>
      </c>
      <c r="AF93" s="33" t="e">
        <f t="shared" si="9"/>
        <v>#DIV/0!</v>
      </c>
      <c r="AG93" s="77"/>
      <c r="AH93" s="76" t="s">
        <v>753</v>
      </c>
    </row>
    <row r="94" spans="1:34" s="103" customFormat="1" ht="64.150000000000006" customHeight="1" x14ac:dyDescent="0.25">
      <c r="A94" s="76" t="s">
        <v>130</v>
      </c>
      <c r="B94" s="76" t="s">
        <v>136</v>
      </c>
      <c r="C94" s="76" t="s">
        <v>746</v>
      </c>
      <c r="D94" s="76" t="s">
        <v>137</v>
      </c>
      <c r="E94" s="76" t="s">
        <v>41</v>
      </c>
      <c r="F94" s="76" t="s">
        <v>138</v>
      </c>
      <c r="G94" s="101" t="s">
        <v>139</v>
      </c>
      <c r="H94" s="76" t="s">
        <v>140</v>
      </c>
      <c r="I94" s="99"/>
      <c r="J94" s="76"/>
      <c r="K94" s="76"/>
      <c r="L94" s="167"/>
      <c r="M94" s="77"/>
      <c r="N94" s="99"/>
      <c r="O94" s="99"/>
      <c r="P94" s="102" t="s">
        <v>287</v>
      </c>
      <c r="Q94" s="77"/>
      <c r="R94" s="77"/>
      <c r="S94" s="133"/>
      <c r="T94" s="76" t="s">
        <v>565</v>
      </c>
      <c r="U94" s="102" t="s">
        <v>442</v>
      </c>
      <c r="V94" s="97" t="s">
        <v>510</v>
      </c>
      <c r="W94" s="77"/>
      <c r="X94" s="77"/>
      <c r="Y94" s="77"/>
      <c r="Z94" s="77"/>
      <c r="AA94" s="77"/>
      <c r="AB94" s="98" t="e">
        <f t="shared" si="5"/>
        <v>#DIV/0!</v>
      </c>
      <c r="AC94" s="98" t="e">
        <f t="shared" si="6"/>
        <v>#DIV/0!</v>
      </c>
      <c r="AD94" s="32" t="e">
        <f t="shared" si="7"/>
        <v>#DIV/0!</v>
      </c>
      <c r="AE94" s="33" t="e">
        <f t="shared" si="8"/>
        <v>#DIV/0!</v>
      </c>
      <c r="AF94" s="33" t="e">
        <f t="shared" si="9"/>
        <v>#DIV/0!</v>
      </c>
      <c r="AG94" s="77"/>
      <c r="AH94" s="76" t="s">
        <v>753</v>
      </c>
    </row>
    <row r="95" spans="1:34" s="103" customFormat="1" ht="74.45" customHeight="1" x14ac:dyDescent="0.25">
      <c r="A95" s="76" t="s">
        <v>130</v>
      </c>
      <c r="B95" s="76" t="s">
        <v>136</v>
      </c>
      <c r="C95" s="76" t="s">
        <v>746</v>
      </c>
      <c r="D95" s="76" t="s">
        <v>137</v>
      </c>
      <c r="E95" s="76" t="s">
        <v>41</v>
      </c>
      <c r="F95" s="76" t="s">
        <v>138</v>
      </c>
      <c r="G95" s="101" t="s">
        <v>139</v>
      </c>
      <c r="H95" s="76" t="s">
        <v>140</v>
      </c>
      <c r="I95" s="99"/>
      <c r="J95" s="76"/>
      <c r="K95" s="76"/>
      <c r="L95" s="167"/>
      <c r="M95" s="77"/>
      <c r="N95" s="99"/>
      <c r="O95" s="99"/>
      <c r="P95" s="102" t="s">
        <v>288</v>
      </c>
      <c r="Q95" s="77"/>
      <c r="R95" s="77"/>
      <c r="S95" s="133"/>
      <c r="T95" s="76" t="s">
        <v>565</v>
      </c>
      <c r="U95" s="102" t="s">
        <v>442</v>
      </c>
      <c r="V95" s="97" t="s">
        <v>510</v>
      </c>
      <c r="W95" s="77"/>
      <c r="X95" s="77"/>
      <c r="Y95" s="77"/>
      <c r="Z95" s="77"/>
      <c r="AA95" s="77"/>
      <c r="AB95" s="98" t="e">
        <f t="shared" si="5"/>
        <v>#DIV/0!</v>
      </c>
      <c r="AC95" s="98" t="e">
        <f t="shared" si="6"/>
        <v>#DIV/0!</v>
      </c>
      <c r="AD95" s="32" t="e">
        <f t="shared" si="7"/>
        <v>#DIV/0!</v>
      </c>
      <c r="AE95" s="33" t="e">
        <f t="shared" si="8"/>
        <v>#DIV/0!</v>
      </c>
      <c r="AF95" s="33" t="e">
        <f t="shared" si="9"/>
        <v>#DIV/0!</v>
      </c>
      <c r="AG95" s="77"/>
      <c r="AH95" s="76" t="s">
        <v>753</v>
      </c>
    </row>
    <row r="96" spans="1:34" s="103" customFormat="1" ht="63.75" customHeight="1" x14ac:dyDescent="0.25">
      <c r="A96" s="76" t="s">
        <v>130</v>
      </c>
      <c r="B96" s="76" t="s">
        <v>136</v>
      </c>
      <c r="C96" s="76" t="s">
        <v>746</v>
      </c>
      <c r="D96" s="76" t="s">
        <v>137</v>
      </c>
      <c r="E96" s="76" t="s">
        <v>41</v>
      </c>
      <c r="F96" s="76" t="s">
        <v>138</v>
      </c>
      <c r="G96" s="101" t="s">
        <v>139</v>
      </c>
      <c r="H96" s="76" t="s">
        <v>140</v>
      </c>
      <c r="I96" s="99"/>
      <c r="J96" s="76"/>
      <c r="K96" s="76"/>
      <c r="L96" s="167"/>
      <c r="M96" s="77"/>
      <c r="N96" s="99"/>
      <c r="O96" s="99"/>
      <c r="P96" s="102" t="s">
        <v>289</v>
      </c>
      <c r="Q96" s="77"/>
      <c r="R96" s="77"/>
      <c r="S96" s="133"/>
      <c r="T96" s="76" t="s">
        <v>565</v>
      </c>
      <c r="U96" s="102" t="s">
        <v>442</v>
      </c>
      <c r="V96" s="97" t="s">
        <v>510</v>
      </c>
      <c r="W96" s="77"/>
      <c r="X96" s="77"/>
      <c r="Y96" s="77"/>
      <c r="Z96" s="77"/>
      <c r="AA96" s="77"/>
      <c r="AB96" s="98" t="e">
        <f t="shared" si="5"/>
        <v>#DIV/0!</v>
      </c>
      <c r="AC96" s="98" t="e">
        <f t="shared" si="6"/>
        <v>#DIV/0!</v>
      </c>
      <c r="AD96" s="32" t="e">
        <f t="shared" si="7"/>
        <v>#DIV/0!</v>
      </c>
      <c r="AE96" s="33" t="e">
        <f t="shared" si="8"/>
        <v>#DIV/0!</v>
      </c>
      <c r="AF96" s="33" t="e">
        <f t="shared" si="9"/>
        <v>#DIV/0!</v>
      </c>
      <c r="AG96" s="77"/>
      <c r="AH96" s="76" t="s">
        <v>753</v>
      </c>
    </row>
    <row r="97" spans="1:34" s="103" customFormat="1" ht="84.6" customHeight="1" x14ac:dyDescent="0.25">
      <c r="A97" s="76" t="s">
        <v>130</v>
      </c>
      <c r="B97" s="76" t="s">
        <v>136</v>
      </c>
      <c r="C97" s="76" t="s">
        <v>746</v>
      </c>
      <c r="D97" s="76" t="s">
        <v>137</v>
      </c>
      <c r="E97" s="76" t="s">
        <v>41</v>
      </c>
      <c r="F97" s="76" t="s">
        <v>138</v>
      </c>
      <c r="G97" s="101" t="s">
        <v>139</v>
      </c>
      <c r="H97" s="76" t="s">
        <v>140</v>
      </c>
      <c r="I97" s="99"/>
      <c r="J97" s="76"/>
      <c r="K97" s="76"/>
      <c r="L97" s="167"/>
      <c r="M97" s="77"/>
      <c r="N97" s="99"/>
      <c r="O97" s="99"/>
      <c r="P97" s="102" t="s">
        <v>290</v>
      </c>
      <c r="Q97" s="77"/>
      <c r="R97" s="77"/>
      <c r="S97" s="133"/>
      <c r="T97" s="76" t="s">
        <v>565</v>
      </c>
      <c r="U97" s="102" t="s">
        <v>442</v>
      </c>
      <c r="V97" s="97" t="s">
        <v>510</v>
      </c>
      <c r="W97" s="77"/>
      <c r="X97" s="77"/>
      <c r="Y97" s="77"/>
      <c r="Z97" s="77"/>
      <c r="AA97" s="77"/>
      <c r="AB97" s="98" t="e">
        <f t="shared" si="5"/>
        <v>#DIV/0!</v>
      </c>
      <c r="AC97" s="98" t="e">
        <f t="shared" si="6"/>
        <v>#DIV/0!</v>
      </c>
      <c r="AD97" s="32" t="e">
        <f t="shared" si="7"/>
        <v>#DIV/0!</v>
      </c>
      <c r="AE97" s="33" t="e">
        <f t="shared" si="8"/>
        <v>#DIV/0!</v>
      </c>
      <c r="AF97" s="33" t="e">
        <f t="shared" si="9"/>
        <v>#DIV/0!</v>
      </c>
      <c r="AG97" s="77"/>
      <c r="AH97" s="76" t="s">
        <v>753</v>
      </c>
    </row>
    <row r="98" spans="1:34" s="103" customFormat="1" ht="87" customHeight="1" x14ac:dyDescent="0.25">
      <c r="A98" s="76" t="s">
        <v>130</v>
      </c>
      <c r="B98" s="76" t="s">
        <v>136</v>
      </c>
      <c r="C98" s="76" t="s">
        <v>746</v>
      </c>
      <c r="D98" s="76" t="s">
        <v>137</v>
      </c>
      <c r="E98" s="76" t="s">
        <v>41</v>
      </c>
      <c r="F98" s="76" t="s">
        <v>138</v>
      </c>
      <c r="G98" s="101" t="s">
        <v>139</v>
      </c>
      <c r="H98" s="76" t="s">
        <v>140</v>
      </c>
      <c r="I98" s="99"/>
      <c r="J98" s="76"/>
      <c r="K98" s="76"/>
      <c r="L98" s="167"/>
      <c r="M98" s="77"/>
      <c r="N98" s="99"/>
      <c r="O98" s="99"/>
      <c r="P98" s="102" t="s">
        <v>291</v>
      </c>
      <c r="Q98" s="77"/>
      <c r="R98" s="77"/>
      <c r="S98" s="133"/>
      <c r="T98" s="76" t="s">
        <v>565</v>
      </c>
      <c r="U98" s="102" t="s">
        <v>442</v>
      </c>
      <c r="V98" s="97" t="s">
        <v>510</v>
      </c>
      <c r="W98" s="77"/>
      <c r="X98" s="77"/>
      <c r="Y98" s="77"/>
      <c r="Z98" s="77"/>
      <c r="AA98" s="77"/>
      <c r="AB98" s="98" t="e">
        <f t="shared" si="5"/>
        <v>#DIV/0!</v>
      </c>
      <c r="AC98" s="98" t="e">
        <f t="shared" si="6"/>
        <v>#DIV/0!</v>
      </c>
      <c r="AD98" s="32" t="e">
        <f t="shared" si="7"/>
        <v>#DIV/0!</v>
      </c>
      <c r="AE98" s="33" t="e">
        <f t="shared" si="8"/>
        <v>#DIV/0!</v>
      </c>
      <c r="AF98" s="33" t="e">
        <f t="shared" si="9"/>
        <v>#DIV/0!</v>
      </c>
      <c r="AG98" s="77"/>
      <c r="AH98" s="76" t="s">
        <v>753</v>
      </c>
    </row>
    <row r="99" spans="1:34" s="103" customFormat="1" ht="58.9" customHeight="1" x14ac:dyDescent="0.25">
      <c r="A99" s="76" t="s">
        <v>130</v>
      </c>
      <c r="B99" s="76" t="s">
        <v>136</v>
      </c>
      <c r="C99" s="76" t="s">
        <v>746</v>
      </c>
      <c r="D99" s="76" t="s">
        <v>137</v>
      </c>
      <c r="E99" s="76" t="s">
        <v>41</v>
      </c>
      <c r="F99" s="76" t="s">
        <v>138</v>
      </c>
      <c r="G99" s="101" t="s">
        <v>139</v>
      </c>
      <c r="H99" s="76" t="s">
        <v>140</v>
      </c>
      <c r="I99" s="99"/>
      <c r="J99" s="76"/>
      <c r="K99" s="76"/>
      <c r="L99" s="167"/>
      <c r="M99" s="117" t="s">
        <v>729</v>
      </c>
      <c r="N99" s="122">
        <v>45973259</v>
      </c>
      <c r="O99" s="122"/>
      <c r="P99" s="102" t="s">
        <v>292</v>
      </c>
      <c r="Q99" s="134" t="s">
        <v>1015</v>
      </c>
      <c r="R99" s="117"/>
      <c r="S99" s="124">
        <v>6</v>
      </c>
      <c r="T99" s="124" t="s">
        <v>574</v>
      </c>
      <c r="U99" s="96" t="s">
        <v>431</v>
      </c>
      <c r="V99" s="125" t="s">
        <v>8</v>
      </c>
      <c r="W99" s="117" t="s">
        <v>1016</v>
      </c>
      <c r="X99" s="126">
        <v>42491</v>
      </c>
      <c r="Y99" s="126">
        <v>42705</v>
      </c>
      <c r="Z99" s="117" t="s">
        <v>933</v>
      </c>
      <c r="AA99" s="117"/>
      <c r="AB99" s="135">
        <f>+AA99/S99</f>
        <v>0</v>
      </c>
      <c r="AC99" s="135">
        <f>+O99/N99</f>
        <v>0</v>
      </c>
      <c r="AD99" s="128" t="str">
        <f>+IF(AB99&lt;40%,"Crítica"," ")</f>
        <v>Crítica</v>
      </c>
      <c r="AE99" s="129" t="str">
        <f>+IF(AND(AB99&lt;=70%,AB99&gt;=40%),"Regular"," ")</f>
        <v xml:space="preserve"> </v>
      </c>
      <c r="AF99" s="129" t="str">
        <f>+IF(AB99&gt;70%,"Satisfactoria"," ")</f>
        <v xml:space="preserve"> </v>
      </c>
      <c r="AG99" s="79" t="s">
        <v>1005</v>
      </c>
      <c r="AH99" s="76" t="s">
        <v>753</v>
      </c>
    </row>
    <row r="100" spans="1:34" s="103" customFormat="1" ht="51" customHeight="1" x14ac:dyDescent="0.25">
      <c r="A100" s="76" t="s">
        <v>130</v>
      </c>
      <c r="B100" s="76" t="s">
        <v>136</v>
      </c>
      <c r="C100" s="76" t="s">
        <v>746</v>
      </c>
      <c r="D100" s="76" t="s">
        <v>137</v>
      </c>
      <c r="E100" s="76" t="s">
        <v>41</v>
      </c>
      <c r="F100" s="76" t="s">
        <v>138</v>
      </c>
      <c r="G100" s="101" t="s">
        <v>139</v>
      </c>
      <c r="H100" s="76" t="s">
        <v>140</v>
      </c>
      <c r="I100" s="99"/>
      <c r="J100" s="76"/>
      <c r="K100" s="76"/>
      <c r="L100" s="167"/>
      <c r="M100" s="117" t="s">
        <v>729</v>
      </c>
      <c r="N100" s="122">
        <v>16214400</v>
      </c>
      <c r="O100" s="122"/>
      <c r="P100" s="102" t="s">
        <v>1017</v>
      </c>
      <c r="Q100" s="117"/>
      <c r="R100" s="117"/>
      <c r="S100" s="124">
        <v>1</v>
      </c>
      <c r="T100" s="76" t="s">
        <v>566</v>
      </c>
      <c r="U100" s="102" t="s">
        <v>442</v>
      </c>
      <c r="V100" s="97" t="s">
        <v>510</v>
      </c>
      <c r="W100" s="77"/>
      <c r="X100" s="77"/>
      <c r="Y100" s="77"/>
      <c r="Z100" s="77"/>
      <c r="AA100" s="77"/>
      <c r="AB100" s="98">
        <f t="shared" si="5"/>
        <v>0</v>
      </c>
      <c r="AC100" s="98">
        <f t="shared" si="6"/>
        <v>0</v>
      </c>
      <c r="AD100" s="32" t="str">
        <f t="shared" si="7"/>
        <v>Crítica</v>
      </c>
      <c r="AE100" s="33" t="str">
        <f t="shared" si="8"/>
        <v xml:space="preserve"> </v>
      </c>
      <c r="AF100" s="33" t="str">
        <f t="shared" si="9"/>
        <v xml:space="preserve"> </v>
      </c>
      <c r="AG100" s="77"/>
      <c r="AH100" s="76" t="s">
        <v>753</v>
      </c>
    </row>
    <row r="101" spans="1:34" ht="51" customHeight="1" x14ac:dyDescent="0.25">
      <c r="A101" s="5" t="s">
        <v>130</v>
      </c>
      <c r="B101" s="5" t="s">
        <v>136</v>
      </c>
      <c r="C101" s="5" t="s">
        <v>746</v>
      </c>
      <c r="D101" s="5" t="s">
        <v>137</v>
      </c>
      <c r="E101" s="5" t="s">
        <v>41</v>
      </c>
      <c r="F101" s="5" t="s">
        <v>138</v>
      </c>
      <c r="G101" s="59" t="s">
        <v>139</v>
      </c>
      <c r="H101" s="5" t="s">
        <v>140</v>
      </c>
      <c r="I101" s="99"/>
      <c r="J101" s="18"/>
      <c r="K101" s="18"/>
      <c r="L101" s="167"/>
      <c r="M101" s="117" t="s">
        <v>729</v>
      </c>
      <c r="N101" s="113">
        <v>38311049</v>
      </c>
      <c r="O101" s="113"/>
      <c r="P101" s="61" t="s">
        <v>294</v>
      </c>
      <c r="Q101" s="130" t="s">
        <v>1003</v>
      </c>
      <c r="R101" s="115"/>
      <c r="S101" s="116">
        <v>1</v>
      </c>
      <c r="T101" s="112" t="s">
        <v>565</v>
      </c>
      <c r="U101" s="61" t="s">
        <v>442</v>
      </c>
      <c r="V101" s="120" t="s">
        <v>510</v>
      </c>
      <c r="W101" s="130" t="s">
        <v>1004</v>
      </c>
      <c r="X101" s="118">
        <v>42491</v>
      </c>
      <c r="Y101" s="118">
        <v>42705</v>
      </c>
      <c r="Z101" s="115" t="s">
        <v>933</v>
      </c>
      <c r="AA101" s="115"/>
      <c r="AB101" s="127">
        <f>+AA101/S101</f>
        <v>0</v>
      </c>
      <c r="AC101" s="127">
        <f>+O101/N101</f>
        <v>0</v>
      </c>
      <c r="AD101" s="128" t="str">
        <f>+IF(AB101&lt;40%,"Crítica"," ")</f>
        <v>Crítica</v>
      </c>
      <c r="AE101" s="129" t="str">
        <f>+IF(AND(AB101&lt;=70%,AB101&gt;=40%),"Regular"," ")</f>
        <v xml:space="preserve"> </v>
      </c>
      <c r="AF101" s="129" t="str">
        <f>+IF(AB101&gt;70%,"Satisfactoria"," ")</f>
        <v xml:space="preserve"> </v>
      </c>
      <c r="AG101" s="115" t="s">
        <v>1005</v>
      </c>
      <c r="AH101" s="5" t="s">
        <v>753</v>
      </c>
    </row>
    <row r="102" spans="1:34" ht="51" customHeight="1" x14ac:dyDescent="0.25">
      <c r="A102" s="5" t="s">
        <v>130</v>
      </c>
      <c r="B102" s="5" t="s">
        <v>136</v>
      </c>
      <c r="C102" s="5" t="s">
        <v>746</v>
      </c>
      <c r="D102" s="5" t="s">
        <v>137</v>
      </c>
      <c r="E102" s="5" t="s">
        <v>41</v>
      </c>
      <c r="F102" s="5" t="s">
        <v>138</v>
      </c>
      <c r="G102" s="59" t="s">
        <v>139</v>
      </c>
      <c r="H102" s="5" t="s">
        <v>140</v>
      </c>
      <c r="I102" s="99"/>
      <c r="J102" s="18"/>
      <c r="K102" s="18"/>
      <c r="L102" s="167"/>
      <c r="M102" s="19"/>
      <c r="N102" s="6"/>
      <c r="O102" s="6"/>
      <c r="P102" s="61" t="s">
        <v>295</v>
      </c>
      <c r="Q102" s="19"/>
      <c r="R102" s="19"/>
      <c r="S102" s="62"/>
      <c r="T102" s="5" t="s">
        <v>565</v>
      </c>
      <c r="U102" s="61" t="s">
        <v>442</v>
      </c>
      <c r="V102" s="63" t="s">
        <v>510</v>
      </c>
      <c r="W102" s="19"/>
      <c r="X102" s="19"/>
      <c r="Y102" s="19"/>
      <c r="Z102" s="19"/>
      <c r="AA102" s="19"/>
      <c r="AB102" s="34" t="e">
        <f t="shared" si="5"/>
        <v>#DIV/0!</v>
      </c>
      <c r="AC102" s="34" t="e">
        <f t="shared" si="6"/>
        <v>#DIV/0!</v>
      </c>
      <c r="AD102" s="32" t="e">
        <f t="shared" si="7"/>
        <v>#DIV/0!</v>
      </c>
      <c r="AE102" s="33" t="e">
        <f t="shared" si="8"/>
        <v>#DIV/0!</v>
      </c>
      <c r="AF102" s="33" t="e">
        <f t="shared" si="9"/>
        <v>#DIV/0!</v>
      </c>
      <c r="AG102" s="19"/>
      <c r="AH102" s="5" t="s">
        <v>753</v>
      </c>
    </row>
    <row r="103" spans="1:34" ht="63.75" customHeight="1" x14ac:dyDescent="0.25">
      <c r="A103" s="5" t="s">
        <v>130</v>
      </c>
      <c r="B103" s="5" t="s">
        <v>136</v>
      </c>
      <c r="C103" s="5" t="s">
        <v>746</v>
      </c>
      <c r="D103" s="5" t="s">
        <v>137</v>
      </c>
      <c r="E103" s="5" t="s">
        <v>41</v>
      </c>
      <c r="F103" s="5" t="s">
        <v>138</v>
      </c>
      <c r="G103" s="59" t="s">
        <v>139</v>
      </c>
      <c r="H103" s="5" t="s">
        <v>140</v>
      </c>
      <c r="I103" s="99"/>
      <c r="J103" s="18"/>
      <c r="K103" s="18"/>
      <c r="L103" s="167"/>
      <c r="M103" s="117" t="s">
        <v>729</v>
      </c>
      <c r="N103" s="113">
        <v>59770102</v>
      </c>
      <c r="O103" s="113"/>
      <c r="P103" s="61" t="s">
        <v>998</v>
      </c>
      <c r="Q103" s="115" t="s">
        <v>943</v>
      </c>
      <c r="R103" s="115"/>
      <c r="S103" s="116">
        <v>240</v>
      </c>
      <c r="T103" s="112" t="s">
        <v>564</v>
      </c>
      <c r="U103" s="61" t="s">
        <v>441</v>
      </c>
      <c r="V103" s="120" t="s">
        <v>510</v>
      </c>
      <c r="W103" s="115" t="s">
        <v>999</v>
      </c>
      <c r="X103" s="118">
        <v>42491</v>
      </c>
      <c r="Y103" s="118">
        <v>42705</v>
      </c>
      <c r="Z103" s="115" t="s">
        <v>933</v>
      </c>
      <c r="AA103" s="115"/>
      <c r="AB103" s="127">
        <f>+AA103/S103</f>
        <v>0</v>
      </c>
      <c r="AC103" s="127">
        <f>+O103/N103</f>
        <v>0</v>
      </c>
      <c r="AD103" s="128" t="str">
        <f>+IF(AB103&lt;40%,"Crítica"," ")</f>
        <v>Crítica</v>
      </c>
      <c r="AE103" s="129" t="str">
        <f>+IF(AND(AB103&lt;=70%,AB103&gt;=40%),"Regular"," ")</f>
        <v xml:space="preserve"> </v>
      </c>
      <c r="AF103" s="129" t="str">
        <f>+IF(AB103&gt;70%,"Satisfactoria"," ")</f>
        <v xml:space="preserve"> </v>
      </c>
      <c r="AG103" s="115" t="s">
        <v>1000</v>
      </c>
      <c r="AH103" s="5" t="s">
        <v>753</v>
      </c>
    </row>
    <row r="104" spans="1:34" ht="63.75" customHeight="1" x14ac:dyDescent="0.25">
      <c r="A104" s="5" t="s">
        <v>130</v>
      </c>
      <c r="B104" s="5" t="s">
        <v>136</v>
      </c>
      <c r="C104" s="5" t="s">
        <v>746</v>
      </c>
      <c r="D104" s="5" t="s">
        <v>137</v>
      </c>
      <c r="E104" s="5" t="s">
        <v>41</v>
      </c>
      <c r="F104" s="5" t="s">
        <v>138</v>
      </c>
      <c r="G104" s="59" t="s">
        <v>139</v>
      </c>
      <c r="H104" s="5" t="s">
        <v>140</v>
      </c>
      <c r="I104" s="99"/>
      <c r="J104" s="18"/>
      <c r="K104" s="18"/>
      <c r="L104" s="167"/>
      <c r="M104" s="117" t="s">
        <v>729</v>
      </c>
      <c r="N104" s="113">
        <v>554380527</v>
      </c>
      <c r="O104" s="113"/>
      <c r="P104" s="61" t="s">
        <v>1001</v>
      </c>
      <c r="Q104" s="115" t="s">
        <v>943</v>
      </c>
      <c r="R104" s="115"/>
      <c r="S104" s="116">
        <v>490</v>
      </c>
      <c r="T104" s="112" t="s">
        <v>564</v>
      </c>
      <c r="U104" s="61" t="s">
        <v>441</v>
      </c>
      <c r="V104" s="120" t="s">
        <v>510</v>
      </c>
      <c r="W104" s="115" t="s">
        <v>1002</v>
      </c>
      <c r="X104" s="118">
        <v>42491</v>
      </c>
      <c r="Y104" s="118">
        <v>42705</v>
      </c>
      <c r="Z104" s="115" t="s">
        <v>933</v>
      </c>
      <c r="AA104" s="115"/>
      <c r="AB104" s="127">
        <f>+AA104/S104</f>
        <v>0</v>
      </c>
      <c r="AC104" s="127">
        <f>+O104/N104</f>
        <v>0</v>
      </c>
      <c r="AD104" s="128" t="str">
        <f>+IF(AB104&lt;40%,"Crítica"," ")</f>
        <v>Crítica</v>
      </c>
      <c r="AE104" s="129" t="str">
        <f>+IF(AND(AB104&lt;=70%,AB104&gt;=40%),"Regular"," ")</f>
        <v xml:space="preserve"> </v>
      </c>
      <c r="AF104" s="129" t="str">
        <f>+IF(AB104&gt;70%,"Satisfactoria"," ")</f>
        <v xml:space="preserve"> </v>
      </c>
      <c r="AG104" s="121" t="s">
        <v>961</v>
      </c>
      <c r="AH104" s="5" t="s">
        <v>753</v>
      </c>
    </row>
    <row r="105" spans="1:34" s="103" customFormat="1" ht="70.900000000000006" customHeight="1" x14ac:dyDescent="0.25">
      <c r="A105" s="76" t="s">
        <v>130</v>
      </c>
      <c r="B105" s="76" t="s">
        <v>136</v>
      </c>
      <c r="C105" s="76" t="s">
        <v>746</v>
      </c>
      <c r="D105" s="76" t="s">
        <v>137</v>
      </c>
      <c r="E105" s="76" t="s">
        <v>41</v>
      </c>
      <c r="F105" s="76" t="s">
        <v>138</v>
      </c>
      <c r="G105" s="101" t="s">
        <v>139</v>
      </c>
      <c r="H105" s="76" t="s">
        <v>140</v>
      </c>
      <c r="I105" s="99"/>
      <c r="J105" s="76"/>
      <c r="K105" s="76"/>
      <c r="L105" s="167"/>
      <c r="M105" s="77"/>
      <c r="N105" s="99"/>
      <c r="O105" s="99"/>
      <c r="P105" s="102" t="s">
        <v>297</v>
      </c>
      <c r="Q105" s="77"/>
      <c r="R105" s="77"/>
      <c r="S105" s="133"/>
      <c r="T105" s="76" t="s">
        <v>565</v>
      </c>
      <c r="U105" s="102" t="s">
        <v>442</v>
      </c>
      <c r="V105" s="97" t="s">
        <v>510</v>
      </c>
      <c r="W105" s="77"/>
      <c r="X105" s="77"/>
      <c r="Y105" s="77"/>
      <c r="Z105" s="77"/>
      <c r="AA105" s="77"/>
      <c r="AB105" s="98" t="e">
        <f t="shared" si="5"/>
        <v>#DIV/0!</v>
      </c>
      <c r="AC105" s="98" t="e">
        <f t="shared" si="6"/>
        <v>#DIV/0!</v>
      </c>
      <c r="AD105" s="32" t="e">
        <f t="shared" si="7"/>
        <v>#DIV/0!</v>
      </c>
      <c r="AE105" s="33" t="e">
        <f t="shared" si="8"/>
        <v>#DIV/0!</v>
      </c>
      <c r="AF105" s="33" t="e">
        <f t="shared" si="9"/>
        <v>#DIV/0!</v>
      </c>
      <c r="AG105" s="77"/>
      <c r="AH105" s="76" t="s">
        <v>753</v>
      </c>
    </row>
    <row r="106" spans="1:34" s="103" customFormat="1" ht="73.900000000000006" customHeight="1" x14ac:dyDescent="0.25">
      <c r="A106" s="76" t="s">
        <v>130</v>
      </c>
      <c r="B106" s="76" t="s">
        <v>136</v>
      </c>
      <c r="C106" s="76" t="s">
        <v>746</v>
      </c>
      <c r="D106" s="76" t="s">
        <v>137</v>
      </c>
      <c r="E106" s="76" t="s">
        <v>41</v>
      </c>
      <c r="F106" s="76" t="s">
        <v>138</v>
      </c>
      <c r="G106" s="101" t="s">
        <v>139</v>
      </c>
      <c r="H106" s="76" t="s">
        <v>140</v>
      </c>
      <c r="I106" s="99"/>
      <c r="J106" s="76"/>
      <c r="K106" s="76"/>
      <c r="L106" s="167"/>
      <c r="M106" s="77"/>
      <c r="N106" s="99"/>
      <c r="O106" s="99"/>
      <c r="P106" s="102" t="s">
        <v>298</v>
      </c>
      <c r="Q106" s="77"/>
      <c r="R106" s="77"/>
      <c r="S106" s="80"/>
      <c r="T106" s="76" t="s">
        <v>567</v>
      </c>
      <c r="U106" s="96" t="s">
        <v>443</v>
      </c>
      <c r="V106" s="97" t="s">
        <v>510</v>
      </c>
      <c r="W106" s="77"/>
      <c r="X106" s="77"/>
      <c r="Y106" s="77"/>
      <c r="Z106" s="77"/>
      <c r="AA106" s="77"/>
      <c r="AB106" s="98" t="e">
        <f t="shared" si="5"/>
        <v>#DIV/0!</v>
      </c>
      <c r="AC106" s="98" t="e">
        <f t="shared" si="6"/>
        <v>#DIV/0!</v>
      </c>
      <c r="AD106" s="32" t="e">
        <f t="shared" si="7"/>
        <v>#DIV/0!</v>
      </c>
      <c r="AE106" s="33" t="e">
        <f t="shared" si="8"/>
        <v>#DIV/0!</v>
      </c>
      <c r="AF106" s="33" t="e">
        <f t="shared" si="9"/>
        <v>#DIV/0!</v>
      </c>
      <c r="AG106" s="77"/>
      <c r="AH106" s="76" t="s">
        <v>753</v>
      </c>
    </row>
    <row r="107" spans="1:34" ht="63.75" customHeight="1" x14ac:dyDescent="0.25">
      <c r="A107" s="5" t="s">
        <v>130</v>
      </c>
      <c r="B107" s="5" t="s">
        <v>131</v>
      </c>
      <c r="C107" s="5" t="s">
        <v>746</v>
      </c>
      <c r="D107" s="5" t="s">
        <v>137</v>
      </c>
      <c r="E107" s="5" t="s">
        <v>41</v>
      </c>
      <c r="F107" s="5" t="s">
        <v>138</v>
      </c>
      <c r="G107" s="59" t="s">
        <v>139</v>
      </c>
      <c r="H107" s="5" t="s">
        <v>140</v>
      </c>
      <c r="I107" s="99">
        <v>96250000</v>
      </c>
      <c r="J107" s="18"/>
      <c r="K107" s="18"/>
      <c r="L107" s="167"/>
      <c r="M107" s="19"/>
      <c r="N107" s="6"/>
      <c r="O107" s="6"/>
      <c r="P107" s="61" t="s">
        <v>299</v>
      </c>
      <c r="Q107" s="19"/>
      <c r="R107" s="19"/>
      <c r="S107" s="64"/>
      <c r="T107" s="5" t="s">
        <v>568</v>
      </c>
      <c r="U107" s="65" t="s">
        <v>444</v>
      </c>
      <c r="V107" s="63" t="s">
        <v>510</v>
      </c>
      <c r="W107" s="19"/>
      <c r="X107" s="19"/>
      <c r="Y107" s="19"/>
      <c r="Z107" s="19"/>
      <c r="AA107" s="19"/>
      <c r="AB107" s="34" t="e">
        <f t="shared" si="5"/>
        <v>#DIV/0!</v>
      </c>
      <c r="AC107" s="34" t="e">
        <f t="shared" si="6"/>
        <v>#DIV/0!</v>
      </c>
      <c r="AD107" s="32" t="e">
        <f t="shared" si="7"/>
        <v>#DIV/0!</v>
      </c>
      <c r="AE107" s="33" t="e">
        <f t="shared" si="8"/>
        <v>#DIV/0!</v>
      </c>
      <c r="AF107" s="33" t="e">
        <f t="shared" si="9"/>
        <v>#DIV/0!</v>
      </c>
      <c r="AG107" s="19"/>
      <c r="AH107" s="5" t="s">
        <v>753</v>
      </c>
    </row>
    <row r="108" spans="1:34" ht="63.75" customHeight="1" x14ac:dyDescent="0.25">
      <c r="A108" s="5" t="s">
        <v>130</v>
      </c>
      <c r="B108" s="5" t="s">
        <v>131</v>
      </c>
      <c r="C108" s="5" t="s">
        <v>746</v>
      </c>
      <c r="D108" s="5" t="s">
        <v>137</v>
      </c>
      <c r="E108" s="5" t="s">
        <v>41</v>
      </c>
      <c r="F108" s="5" t="s">
        <v>138</v>
      </c>
      <c r="G108" s="59" t="s">
        <v>139</v>
      </c>
      <c r="H108" s="5" t="s">
        <v>140</v>
      </c>
      <c r="I108" s="99">
        <v>385000000</v>
      </c>
      <c r="J108" s="18"/>
      <c r="K108" s="18"/>
      <c r="L108" s="167"/>
      <c r="M108" s="19"/>
      <c r="N108" s="6"/>
      <c r="O108" s="6"/>
      <c r="P108" s="61" t="s">
        <v>300</v>
      </c>
      <c r="Q108" s="19"/>
      <c r="R108" s="19"/>
      <c r="S108" s="64"/>
      <c r="T108" s="5" t="s">
        <v>568</v>
      </c>
      <c r="U108" s="65" t="s">
        <v>444</v>
      </c>
      <c r="V108" s="63" t="s">
        <v>510</v>
      </c>
      <c r="W108" s="19"/>
      <c r="X108" s="19"/>
      <c r="Y108" s="19"/>
      <c r="Z108" s="19"/>
      <c r="AA108" s="19"/>
      <c r="AB108" s="34" t="e">
        <f t="shared" si="5"/>
        <v>#DIV/0!</v>
      </c>
      <c r="AC108" s="34" t="e">
        <f t="shared" si="6"/>
        <v>#DIV/0!</v>
      </c>
      <c r="AD108" s="32" t="e">
        <f t="shared" si="7"/>
        <v>#DIV/0!</v>
      </c>
      <c r="AE108" s="33" t="e">
        <f t="shared" si="8"/>
        <v>#DIV/0!</v>
      </c>
      <c r="AF108" s="33" t="e">
        <f t="shared" si="9"/>
        <v>#DIV/0!</v>
      </c>
      <c r="AG108" s="19"/>
      <c r="AH108" s="5" t="s">
        <v>753</v>
      </c>
    </row>
    <row r="109" spans="1:34" ht="63.75" customHeight="1" x14ac:dyDescent="0.25">
      <c r="A109" s="5" t="s">
        <v>130</v>
      </c>
      <c r="B109" s="5" t="s">
        <v>131</v>
      </c>
      <c r="C109" s="5" t="s">
        <v>746</v>
      </c>
      <c r="D109" s="5" t="s">
        <v>137</v>
      </c>
      <c r="E109" s="5" t="s">
        <v>41</v>
      </c>
      <c r="F109" s="5" t="s">
        <v>138</v>
      </c>
      <c r="G109" s="59" t="s">
        <v>139</v>
      </c>
      <c r="H109" s="5" t="s">
        <v>140</v>
      </c>
      <c r="I109" s="99">
        <v>173250000</v>
      </c>
      <c r="J109" s="18"/>
      <c r="K109" s="18"/>
      <c r="L109" s="167"/>
      <c r="M109" s="19"/>
      <c r="N109" s="6"/>
      <c r="O109" s="6"/>
      <c r="P109" s="61" t="s">
        <v>301</v>
      </c>
      <c r="Q109" s="19"/>
      <c r="R109" s="19"/>
      <c r="S109" s="64"/>
      <c r="T109" s="5" t="s">
        <v>564</v>
      </c>
      <c r="U109" s="65" t="s">
        <v>445</v>
      </c>
      <c r="V109" s="63" t="s">
        <v>510</v>
      </c>
      <c r="W109" s="19"/>
      <c r="X109" s="19"/>
      <c r="Y109" s="19"/>
      <c r="Z109" s="19"/>
      <c r="AA109" s="19"/>
      <c r="AB109" s="34" t="e">
        <f t="shared" si="5"/>
        <v>#DIV/0!</v>
      </c>
      <c r="AC109" s="34" t="e">
        <f t="shared" si="6"/>
        <v>#DIV/0!</v>
      </c>
      <c r="AD109" s="32" t="e">
        <f t="shared" si="7"/>
        <v>#DIV/0!</v>
      </c>
      <c r="AE109" s="33" t="e">
        <f t="shared" si="8"/>
        <v>#DIV/0!</v>
      </c>
      <c r="AF109" s="33" t="e">
        <f t="shared" si="9"/>
        <v>#DIV/0!</v>
      </c>
      <c r="AG109" s="19"/>
      <c r="AH109" s="5" t="s">
        <v>753</v>
      </c>
    </row>
    <row r="110" spans="1:34" ht="63.75" customHeight="1" x14ac:dyDescent="0.25">
      <c r="A110" s="5" t="s">
        <v>130</v>
      </c>
      <c r="B110" s="5" t="s">
        <v>131</v>
      </c>
      <c r="C110" s="5" t="s">
        <v>746</v>
      </c>
      <c r="D110" s="5" t="s">
        <v>137</v>
      </c>
      <c r="E110" s="5" t="s">
        <v>41</v>
      </c>
      <c r="F110" s="5" t="s">
        <v>138</v>
      </c>
      <c r="G110" s="59" t="s">
        <v>139</v>
      </c>
      <c r="H110" s="5" t="s">
        <v>140</v>
      </c>
      <c r="I110" s="99"/>
      <c r="J110" s="18"/>
      <c r="K110" s="18"/>
      <c r="L110" s="167"/>
      <c r="M110" s="19"/>
      <c r="N110" s="6"/>
      <c r="O110" s="6"/>
      <c r="P110" s="61" t="s">
        <v>302</v>
      </c>
      <c r="Q110" s="19"/>
      <c r="R110" s="19"/>
      <c r="S110" s="64"/>
      <c r="T110" s="5" t="s">
        <v>564</v>
      </c>
      <c r="U110" s="65" t="s">
        <v>445</v>
      </c>
      <c r="V110" s="63" t="s">
        <v>510</v>
      </c>
      <c r="W110" s="19"/>
      <c r="X110" s="19"/>
      <c r="Y110" s="19"/>
      <c r="Z110" s="19"/>
      <c r="AA110" s="19"/>
      <c r="AB110" s="34" t="e">
        <f t="shared" si="5"/>
        <v>#DIV/0!</v>
      </c>
      <c r="AC110" s="34" t="e">
        <f t="shared" si="6"/>
        <v>#DIV/0!</v>
      </c>
      <c r="AD110" s="32" t="e">
        <f t="shared" si="7"/>
        <v>#DIV/0!</v>
      </c>
      <c r="AE110" s="33" t="e">
        <f t="shared" si="8"/>
        <v>#DIV/0!</v>
      </c>
      <c r="AF110" s="33" t="e">
        <f t="shared" si="9"/>
        <v>#DIV/0!</v>
      </c>
      <c r="AG110" s="19"/>
      <c r="AH110" s="5" t="s">
        <v>753</v>
      </c>
    </row>
    <row r="111" spans="1:34" ht="63.75" customHeight="1" x14ac:dyDescent="0.25">
      <c r="A111" s="5" t="s">
        <v>130</v>
      </c>
      <c r="B111" s="5" t="s">
        <v>131</v>
      </c>
      <c r="C111" s="5" t="s">
        <v>746</v>
      </c>
      <c r="D111" s="5" t="s">
        <v>137</v>
      </c>
      <c r="E111" s="5" t="s">
        <v>41</v>
      </c>
      <c r="F111" s="5" t="s">
        <v>138</v>
      </c>
      <c r="G111" s="59" t="s">
        <v>139</v>
      </c>
      <c r="H111" s="5" t="s">
        <v>140</v>
      </c>
      <c r="I111" s="99">
        <v>1039550000</v>
      </c>
      <c r="J111" s="18"/>
      <c r="K111" s="18"/>
      <c r="L111" s="167"/>
      <c r="M111" s="19"/>
      <c r="N111" s="6"/>
      <c r="O111" s="6"/>
      <c r="P111" s="61" t="s">
        <v>303</v>
      </c>
      <c r="Q111" s="19"/>
      <c r="R111" s="19"/>
      <c r="S111" s="64"/>
      <c r="T111" s="5" t="s">
        <v>564</v>
      </c>
      <c r="U111" s="65" t="s">
        <v>445</v>
      </c>
      <c r="V111" s="63" t="s">
        <v>510</v>
      </c>
      <c r="W111" s="19"/>
      <c r="X111" s="19"/>
      <c r="Y111" s="19"/>
      <c r="Z111" s="19"/>
      <c r="AA111" s="19"/>
      <c r="AB111" s="34" t="e">
        <f t="shared" si="5"/>
        <v>#DIV/0!</v>
      </c>
      <c r="AC111" s="34" t="e">
        <f t="shared" si="6"/>
        <v>#DIV/0!</v>
      </c>
      <c r="AD111" s="32" t="e">
        <f t="shared" si="7"/>
        <v>#DIV/0!</v>
      </c>
      <c r="AE111" s="33" t="e">
        <f t="shared" si="8"/>
        <v>#DIV/0!</v>
      </c>
      <c r="AF111" s="33" t="e">
        <f t="shared" si="9"/>
        <v>#DIV/0!</v>
      </c>
      <c r="AG111" s="19"/>
      <c r="AH111" s="5" t="s">
        <v>753</v>
      </c>
    </row>
    <row r="112" spans="1:34" ht="63.75" customHeight="1" x14ac:dyDescent="0.25">
      <c r="A112" s="5" t="s">
        <v>130</v>
      </c>
      <c r="B112" s="5" t="s">
        <v>131</v>
      </c>
      <c r="C112" s="5" t="s">
        <v>746</v>
      </c>
      <c r="D112" s="5" t="s">
        <v>137</v>
      </c>
      <c r="E112" s="5" t="s">
        <v>41</v>
      </c>
      <c r="F112" s="5" t="s">
        <v>138</v>
      </c>
      <c r="G112" s="59" t="s">
        <v>139</v>
      </c>
      <c r="H112" s="5" t="s">
        <v>140</v>
      </c>
      <c r="I112" s="99">
        <v>1141572094</v>
      </c>
      <c r="J112" s="18"/>
      <c r="K112" s="18"/>
      <c r="L112" s="167"/>
      <c r="M112" s="19"/>
      <c r="N112" s="6"/>
      <c r="O112" s="6"/>
      <c r="P112" s="61" t="s">
        <v>304</v>
      </c>
      <c r="Q112" s="19"/>
      <c r="R112" s="19"/>
      <c r="S112" s="64"/>
      <c r="T112" s="5" t="s">
        <v>564</v>
      </c>
      <c r="U112" s="65" t="s">
        <v>445</v>
      </c>
      <c r="V112" s="63" t="s">
        <v>510</v>
      </c>
      <c r="W112" s="19"/>
      <c r="X112" s="19"/>
      <c r="Y112" s="19"/>
      <c r="Z112" s="19"/>
      <c r="AA112" s="19"/>
      <c r="AB112" s="34" t="e">
        <f t="shared" si="5"/>
        <v>#DIV/0!</v>
      </c>
      <c r="AC112" s="34" t="e">
        <f t="shared" si="6"/>
        <v>#DIV/0!</v>
      </c>
      <c r="AD112" s="32" t="e">
        <f t="shared" si="7"/>
        <v>#DIV/0!</v>
      </c>
      <c r="AE112" s="33" t="e">
        <f t="shared" si="8"/>
        <v>#DIV/0!</v>
      </c>
      <c r="AF112" s="33" t="e">
        <f t="shared" si="9"/>
        <v>#DIV/0!</v>
      </c>
      <c r="AG112" s="19"/>
      <c r="AH112" s="5" t="s">
        <v>753</v>
      </c>
    </row>
    <row r="113" spans="1:34" ht="63.75" customHeight="1" x14ac:dyDescent="0.25">
      <c r="A113" s="5" t="s">
        <v>130</v>
      </c>
      <c r="B113" s="5" t="s">
        <v>131</v>
      </c>
      <c r="C113" s="5" t="s">
        <v>746</v>
      </c>
      <c r="D113" s="5" t="s">
        <v>137</v>
      </c>
      <c r="E113" s="5" t="s">
        <v>41</v>
      </c>
      <c r="F113" s="5" t="s">
        <v>138</v>
      </c>
      <c r="G113" s="59" t="s">
        <v>139</v>
      </c>
      <c r="H113" s="5" t="s">
        <v>140</v>
      </c>
      <c r="I113" s="99">
        <v>433950000</v>
      </c>
      <c r="J113" s="18"/>
      <c r="K113" s="18"/>
      <c r="L113" s="167"/>
      <c r="M113" s="19"/>
      <c r="N113" s="6"/>
      <c r="O113" s="6"/>
      <c r="P113" s="61" t="s">
        <v>305</v>
      </c>
      <c r="Q113" s="19"/>
      <c r="R113" s="19"/>
      <c r="S113" s="64"/>
      <c r="T113" s="5" t="s">
        <v>564</v>
      </c>
      <c r="U113" s="65" t="s">
        <v>445</v>
      </c>
      <c r="V113" s="63" t="s">
        <v>510</v>
      </c>
      <c r="W113" s="19"/>
      <c r="X113" s="19"/>
      <c r="Y113" s="19"/>
      <c r="Z113" s="19"/>
      <c r="AA113" s="19"/>
      <c r="AB113" s="34" t="e">
        <f t="shared" si="5"/>
        <v>#DIV/0!</v>
      </c>
      <c r="AC113" s="34" t="e">
        <f t="shared" si="6"/>
        <v>#DIV/0!</v>
      </c>
      <c r="AD113" s="32" t="e">
        <f t="shared" si="7"/>
        <v>#DIV/0!</v>
      </c>
      <c r="AE113" s="33" t="e">
        <f t="shared" si="8"/>
        <v>#DIV/0!</v>
      </c>
      <c r="AF113" s="33" t="e">
        <f t="shared" si="9"/>
        <v>#DIV/0!</v>
      </c>
      <c r="AG113" s="19"/>
      <c r="AH113" s="5" t="s">
        <v>753</v>
      </c>
    </row>
    <row r="114" spans="1:34" ht="63.75" customHeight="1" x14ac:dyDescent="0.25">
      <c r="A114" s="5" t="s">
        <v>130</v>
      </c>
      <c r="B114" s="5" t="s">
        <v>131</v>
      </c>
      <c r="C114" s="5" t="s">
        <v>746</v>
      </c>
      <c r="D114" s="5" t="s">
        <v>137</v>
      </c>
      <c r="E114" s="5" t="s">
        <v>41</v>
      </c>
      <c r="F114" s="5" t="s">
        <v>138</v>
      </c>
      <c r="G114" s="59" t="s">
        <v>139</v>
      </c>
      <c r="H114" s="5" t="s">
        <v>140</v>
      </c>
      <c r="I114" s="99">
        <v>709610000</v>
      </c>
      <c r="J114" s="18"/>
      <c r="K114" s="18"/>
      <c r="L114" s="167"/>
      <c r="M114" s="19"/>
      <c r="N114" s="6"/>
      <c r="O114" s="6"/>
      <c r="P114" s="61" t="s">
        <v>306</v>
      </c>
      <c r="Q114" s="19"/>
      <c r="R114" s="19"/>
      <c r="S114" s="64"/>
      <c r="T114" s="5" t="s">
        <v>564</v>
      </c>
      <c r="U114" s="65" t="s">
        <v>445</v>
      </c>
      <c r="V114" s="63" t="s">
        <v>510</v>
      </c>
      <c r="W114" s="19"/>
      <c r="X114" s="19"/>
      <c r="Y114" s="19"/>
      <c r="Z114" s="19"/>
      <c r="AA114" s="19"/>
      <c r="AB114" s="34" t="e">
        <f t="shared" si="5"/>
        <v>#DIV/0!</v>
      </c>
      <c r="AC114" s="34" t="e">
        <f t="shared" si="6"/>
        <v>#DIV/0!</v>
      </c>
      <c r="AD114" s="32" t="e">
        <f t="shared" si="7"/>
        <v>#DIV/0!</v>
      </c>
      <c r="AE114" s="33" t="e">
        <f t="shared" si="8"/>
        <v>#DIV/0!</v>
      </c>
      <c r="AF114" s="33" t="e">
        <f t="shared" si="9"/>
        <v>#DIV/0!</v>
      </c>
      <c r="AG114" s="19"/>
      <c r="AH114" s="5" t="s">
        <v>753</v>
      </c>
    </row>
    <row r="115" spans="1:34" ht="63.75" customHeight="1" x14ac:dyDescent="0.25">
      <c r="A115" s="5" t="s">
        <v>130</v>
      </c>
      <c r="B115" s="5" t="s">
        <v>131</v>
      </c>
      <c r="C115" s="5" t="s">
        <v>746</v>
      </c>
      <c r="D115" s="5" t="s">
        <v>137</v>
      </c>
      <c r="E115" s="5" t="s">
        <v>41</v>
      </c>
      <c r="F115" s="5" t="s">
        <v>138</v>
      </c>
      <c r="G115" s="59" t="s">
        <v>139</v>
      </c>
      <c r="H115" s="5" t="s">
        <v>140</v>
      </c>
      <c r="I115" s="99">
        <v>468600000</v>
      </c>
      <c r="J115" s="18"/>
      <c r="K115" s="18"/>
      <c r="L115" s="167"/>
      <c r="M115" s="19"/>
      <c r="N115" s="6"/>
      <c r="O115" s="6"/>
      <c r="P115" s="61" t="s">
        <v>307</v>
      </c>
      <c r="Q115" s="19"/>
      <c r="R115" s="19"/>
      <c r="S115" s="64"/>
      <c r="T115" s="5" t="s">
        <v>564</v>
      </c>
      <c r="U115" s="65" t="s">
        <v>445</v>
      </c>
      <c r="V115" s="63" t="s">
        <v>510</v>
      </c>
      <c r="W115" s="19"/>
      <c r="X115" s="19"/>
      <c r="Y115" s="19"/>
      <c r="Z115" s="19"/>
      <c r="AA115" s="19"/>
      <c r="AB115" s="34" t="e">
        <f t="shared" si="5"/>
        <v>#DIV/0!</v>
      </c>
      <c r="AC115" s="34" t="e">
        <f t="shared" si="6"/>
        <v>#DIV/0!</v>
      </c>
      <c r="AD115" s="32" t="e">
        <f t="shared" si="7"/>
        <v>#DIV/0!</v>
      </c>
      <c r="AE115" s="33" t="e">
        <f t="shared" si="8"/>
        <v>#DIV/0!</v>
      </c>
      <c r="AF115" s="33" t="e">
        <f t="shared" si="9"/>
        <v>#DIV/0!</v>
      </c>
      <c r="AG115" s="19"/>
      <c r="AH115" s="5" t="s">
        <v>753</v>
      </c>
    </row>
    <row r="116" spans="1:34" ht="63.75" customHeight="1" x14ac:dyDescent="0.25">
      <c r="A116" s="5" t="s">
        <v>130</v>
      </c>
      <c r="B116" s="5" t="s">
        <v>131</v>
      </c>
      <c r="C116" s="5" t="s">
        <v>746</v>
      </c>
      <c r="D116" s="5" t="s">
        <v>137</v>
      </c>
      <c r="E116" s="5" t="s">
        <v>41</v>
      </c>
      <c r="F116" s="5" t="s">
        <v>138</v>
      </c>
      <c r="G116" s="59" t="s">
        <v>139</v>
      </c>
      <c r="H116" s="5" t="s">
        <v>140</v>
      </c>
      <c r="I116" s="99">
        <v>917950000</v>
      </c>
      <c r="J116" s="18"/>
      <c r="K116" s="18"/>
      <c r="L116" s="167"/>
      <c r="M116" s="19"/>
      <c r="N116" s="6"/>
      <c r="O116" s="6"/>
      <c r="P116" s="61" t="s">
        <v>308</v>
      </c>
      <c r="Q116" s="19"/>
      <c r="R116" s="19"/>
      <c r="S116" s="64"/>
      <c r="T116" s="5" t="s">
        <v>564</v>
      </c>
      <c r="U116" s="65" t="s">
        <v>445</v>
      </c>
      <c r="V116" s="63" t="s">
        <v>510</v>
      </c>
      <c r="W116" s="19"/>
      <c r="X116" s="19"/>
      <c r="Y116" s="19"/>
      <c r="Z116" s="19"/>
      <c r="AA116" s="19"/>
      <c r="AB116" s="34" t="e">
        <f t="shared" si="5"/>
        <v>#DIV/0!</v>
      </c>
      <c r="AC116" s="34" t="e">
        <f t="shared" si="6"/>
        <v>#DIV/0!</v>
      </c>
      <c r="AD116" s="32" t="e">
        <f t="shared" si="7"/>
        <v>#DIV/0!</v>
      </c>
      <c r="AE116" s="33" t="e">
        <f t="shared" si="8"/>
        <v>#DIV/0!</v>
      </c>
      <c r="AF116" s="33" t="e">
        <f t="shared" si="9"/>
        <v>#DIV/0!</v>
      </c>
      <c r="AG116" s="19"/>
      <c r="AH116" s="5" t="s">
        <v>753</v>
      </c>
    </row>
    <row r="117" spans="1:34" ht="63.75" customHeight="1" x14ac:dyDescent="0.25">
      <c r="A117" s="5" t="s">
        <v>130</v>
      </c>
      <c r="B117" s="5" t="s">
        <v>131</v>
      </c>
      <c r="C117" s="5" t="s">
        <v>746</v>
      </c>
      <c r="D117" s="5" t="s">
        <v>137</v>
      </c>
      <c r="E117" s="5" t="s">
        <v>41</v>
      </c>
      <c r="F117" s="5" t="s">
        <v>138</v>
      </c>
      <c r="G117" s="59" t="s">
        <v>139</v>
      </c>
      <c r="H117" s="5" t="s">
        <v>140</v>
      </c>
      <c r="I117" s="99">
        <v>350875000</v>
      </c>
      <c r="J117" s="18"/>
      <c r="K117" s="18"/>
      <c r="L117" s="167"/>
      <c r="M117" s="19"/>
      <c r="N117" s="6"/>
      <c r="O117" s="6"/>
      <c r="P117" s="61" t="s">
        <v>309</v>
      </c>
      <c r="Q117" s="19"/>
      <c r="R117" s="19"/>
      <c r="S117" s="64"/>
      <c r="T117" s="5" t="s">
        <v>564</v>
      </c>
      <c r="U117" s="65" t="s">
        <v>445</v>
      </c>
      <c r="V117" s="63" t="s">
        <v>510</v>
      </c>
      <c r="W117" s="19"/>
      <c r="X117" s="19"/>
      <c r="Y117" s="19"/>
      <c r="Z117" s="19"/>
      <c r="AA117" s="19"/>
      <c r="AB117" s="34" t="e">
        <f t="shared" si="5"/>
        <v>#DIV/0!</v>
      </c>
      <c r="AC117" s="34" t="e">
        <f t="shared" si="6"/>
        <v>#DIV/0!</v>
      </c>
      <c r="AD117" s="32" t="e">
        <f t="shared" si="7"/>
        <v>#DIV/0!</v>
      </c>
      <c r="AE117" s="33" t="e">
        <f t="shared" si="8"/>
        <v>#DIV/0!</v>
      </c>
      <c r="AF117" s="33" t="e">
        <f t="shared" si="9"/>
        <v>#DIV/0!</v>
      </c>
      <c r="AG117" s="19"/>
      <c r="AH117" s="5" t="s">
        <v>753</v>
      </c>
    </row>
    <row r="118" spans="1:34" ht="63.75" customHeight="1" x14ac:dyDescent="0.25">
      <c r="A118" s="5" t="s">
        <v>130</v>
      </c>
      <c r="B118" s="5" t="s">
        <v>131</v>
      </c>
      <c r="C118" s="5" t="s">
        <v>746</v>
      </c>
      <c r="D118" s="5" t="s">
        <v>137</v>
      </c>
      <c r="E118" s="5" t="s">
        <v>41</v>
      </c>
      <c r="F118" s="5" t="s">
        <v>138</v>
      </c>
      <c r="G118" s="59" t="s">
        <v>139</v>
      </c>
      <c r="H118" s="5" t="s">
        <v>140</v>
      </c>
      <c r="I118" s="99">
        <v>407750000</v>
      </c>
      <c r="J118" s="18"/>
      <c r="K118" s="18"/>
      <c r="L118" s="167"/>
      <c r="M118" s="19"/>
      <c r="N118" s="6"/>
      <c r="O118" s="6"/>
      <c r="P118" s="61" t="s">
        <v>310</v>
      </c>
      <c r="Q118" s="19"/>
      <c r="R118" s="19"/>
      <c r="S118" s="64"/>
      <c r="T118" s="5" t="s">
        <v>564</v>
      </c>
      <c r="U118" s="65" t="s">
        <v>445</v>
      </c>
      <c r="V118" s="63" t="s">
        <v>510</v>
      </c>
      <c r="W118" s="19"/>
      <c r="X118" s="19"/>
      <c r="Y118" s="19"/>
      <c r="Z118" s="19"/>
      <c r="AA118" s="19"/>
      <c r="AB118" s="34" t="e">
        <f t="shared" si="5"/>
        <v>#DIV/0!</v>
      </c>
      <c r="AC118" s="34" t="e">
        <f t="shared" si="6"/>
        <v>#DIV/0!</v>
      </c>
      <c r="AD118" s="32" t="e">
        <f t="shared" si="7"/>
        <v>#DIV/0!</v>
      </c>
      <c r="AE118" s="33" t="e">
        <f t="shared" si="8"/>
        <v>#DIV/0!</v>
      </c>
      <c r="AF118" s="33" t="e">
        <f t="shared" si="9"/>
        <v>#DIV/0!</v>
      </c>
      <c r="AG118" s="19"/>
      <c r="AH118" s="5" t="s">
        <v>753</v>
      </c>
    </row>
    <row r="119" spans="1:34" ht="76.5" customHeight="1" x14ac:dyDescent="0.25">
      <c r="A119" s="5" t="s">
        <v>130</v>
      </c>
      <c r="B119" s="5" t="s">
        <v>131</v>
      </c>
      <c r="C119" s="5" t="s">
        <v>746</v>
      </c>
      <c r="D119" s="5" t="s">
        <v>137</v>
      </c>
      <c r="E119" s="5" t="s">
        <v>41</v>
      </c>
      <c r="F119" s="5" t="s">
        <v>138</v>
      </c>
      <c r="G119" s="59" t="s">
        <v>139</v>
      </c>
      <c r="H119" s="5" t="s">
        <v>140</v>
      </c>
      <c r="I119" s="99">
        <v>1100000000</v>
      </c>
      <c r="J119" s="18"/>
      <c r="K119" s="18"/>
      <c r="L119" s="167"/>
      <c r="M119" s="19"/>
      <c r="N119" s="6"/>
      <c r="O119" s="6"/>
      <c r="P119" s="61" t="s">
        <v>311</v>
      </c>
      <c r="Q119" s="19"/>
      <c r="R119" s="19"/>
      <c r="S119" s="64"/>
      <c r="T119" s="5" t="s">
        <v>569</v>
      </c>
      <c r="U119" s="65" t="s">
        <v>446</v>
      </c>
      <c r="V119" s="63" t="s">
        <v>510</v>
      </c>
      <c r="W119" s="19"/>
      <c r="X119" s="19"/>
      <c r="Y119" s="19"/>
      <c r="Z119" s="19"/>
      <c r="AA119" s="19"/>
      <c r="AB119" s="34" t="e">
        <f t="shared" si="5"/>
        <v>#DIV/0!</v>
      </c>
      <c r="AC119" s="34" t="e">
        <f t="shared" si="6"/>
        <v>#DIV/0!</v>
      </c>
      <c r="AD119" s="32" t="e">
        <f t="shared" si="7"/>
        <v>#DIV/0!</v>
      </c>
      <c r="AE119" s="33" t="e">
        <f t="shared" si="8"/>
        <v>#DIV/0!</v>
      </c>
      <c r="AF119" s="33" t="e">
        <f t="shared" si="9"/>
        <v>#DIV/0!</v>
      </c>
      <c r="AG119" s="19"/>
      <c r="AH119" s="5" t="s">
        <v>753</v>
      </c>
    </row>
    <row r="120" spans="1:34" ht="76.5" customHeight="1" x14ac:dyDescent="0.25">
      <c r="A120" s="5" t="s">
        <v>130</v>
      </c>
      <c r="B120" s="5" t="s">
        <v>131</v>
      </c>
      <c r="C120" s="5" t="s">
        <v>746</v>
      </c>
      <c r="D120" s="5" t="s">
        <v>137</v>
      </c>
      <c r="E120" s="5" t="s">
        <v>41</v>
      </c>
      <c r="F120" s="5" t="s">
        <v>138</v>
      </c>
      <c r="G120" s="59" t="s">
        <v>139</v>
      </c>
      <c r="H120" s="5" t="s">
        <v>140</v>
      </c>
      <c r="I120" s="99">
        <v>823550000</v>
      </c>
      <c r="J120" s="18"/>
      <c r="K120" s="18"/>
      <c r="L120" s="167"/>
      <c r="M120" s="19"/>
      <c r="N120" s="6"/>
      <c r="O120" s="6"/>
      <c r="P120" s="61" t="s">
        <v>312</v>
      </c>
      <c r="Q120" s="19"/>
      <c r="R120" s="19"/>
      <c r="S120" s="64"/>
      <c r="T120" s="5" t="s">
        <v>569</v>
      </c>
      <c r="U120" s="65" t="s">
        <v>446</v>
      </c>
      <c r="V120" s="63" t="s">
        <v>510</v>
      </c>
      <c r="W120" s="19"/>
      <c r="X120" s="19"/>
      <c r="Y120" s="19"/>
      <c r="Z120" s="19"/>
      <c r="AA120" s="19"/>
      <c r="AB120" s="34" t="e">
        <f t="shared" si="5"/>
        <v>#DIV/0!</v>
      </c>
      <c r="AC120" s="34" t="e">
        <f t="shared" si="6"/>
        <v>#DIV/0!</v>
      </c>
      <c r="AD120" s="32" t="e">
        <f t="shared" si="7"/>
        <v>#DIV/0!</v>
      </c>
      <c r="AE120" s="33" t="e">
        <f t="shared" si="8"/>
        <v>#DIV/0!</v>
      </c>
      <c r="AF120" s="33" t="e">
        <f t="shared" si="9"/>
        <v>#DIV/0!</v>
      </c>
      <c r="AG120" s="19"/>
      <c r="AH120" s="5" t="s">
        <v>753</v>
      </c>
    </row>
    <row r="121" spans="1:34" ht="51" customHeight="1" x14ac:dyDescent="0.25">
      <c r="A121" s="5" t="s">
        <v>130</v>
      </c>
      <c r="B121" s="5" t="s">
        <v>131</v>
      </c>
      <c r="C121" s="5" t="s">
        <v>746</v>
      </c>
      <c r="D121" s="5" t="s">
        <v>137</v>
      </c>
      <c r="E121" s="5" t="s">
        <v>41</v>
      </c>
      <c r="F121" s="5" t="s">
        <v>138</v>
      </c>
      <c r="G121" s="59" t="s">
        <v>139</v>
      </c>
      <c r="H121" s="5" t="s">
        <v>140</v>
      </c>
      <c r="I121" s="99">
        <v>37500000</v>
      </c>
      <c r="J121" s="18"/>
      <c r="K121" s="18"/>
      <c r="L121" s="167"/>
      <c r="M121" s="19"/>
      <c r="N121" s="6"/>
      <c r="O121" s="6"/>
      <c r="P121" s="61" t="s">
        <v>313</v>
      </c>
      <c r="Q121" s="19"/>
      <c r="R121" s="19"/>
      <c r="S121" s="5"/>
      <c r="T121" s="5" t="s">
        <v>570</v>
      </c>
      <c r="U121" s="65" t="s">
        <v>447</v>
      </c>
      <c r="V121" s="63" t="s">
        <v>510</v>
      </c>
      <c r="W121" s="19"/>
      <c r="X121" s="19"/>
      <c r="Y121" s="19"/>
      <c r="Z121" s="19"/>
      <c r="AA121" s="19"/>
      <c r="AB121" s="34" t="e">
        <f t="shared" si="5"/>
        <v>#DIV/0!</v>
      </c>
      <c r="AC121" s="34" t="e">
        <f t="shared" si="6"/>
        <v>#DIV/0!</v>
      </c>
      <c r="AD121" s="32" t="e">
        <f t="shared" si="7"/>
        <v>#DIV/0!</v>
      </c>
      <c r="AE121" s="33" t="e">
        <f t="shared" si="8"/>
        <v>#DIV/0!</v>
      </c>
      <c r="AF121" s="33" t="e">
        <f t="shared" si="9"/>
        <v>#DIV/0!</v>
      </c>
      <c r="AG121" s="19"/>
      <c r="AH121" s="5" t="s">
        <v>753</v>
      </c>
    </row>
    <row r="122" spans="1:34" ht="51" customHeight="1" x14ac:dyDescent="0.25">
      <c r="A122" s="5" t="s">
        <v>130</v>
      </c>
      <c r="B122" s="5" t="s">
        <v>131</v>
      </c>
      <c r="C122" s="5" t="s">
        <v>746</v>
      </c>
      <c r="D122" s="5" t="s">
        <v>137</v>
      </c>
      <c r="E122" s="5" t="s">
        <v>41</v>
      </c>
      <c r="F122" s="5" t="s">
        <v>138</v>
      </c>
      <c r="G122" s="59" t="s">
        <v>139</v>
      </c>
      <c r="H122" s="5" t="s">
        <v>140</v>
      </c>
      <c r="I122" s="99">
        <v>165000000</v>
      </c>
      <c r="J122" s="18"/>
      <c r="K122" s="18"/>
      <c r="L122" s="167"/>
      <c r="M122" s="19"/>
      <c r="N122" s="6"/>
      <c r="O122" s="6"/>
      <c r="P122" s="61" t="s">
        <v>314</v>
      </c>
      <c r="Q122" s="19"/>
      <c r="R122" s="19"/>
      <c r="S122" s="5"/>
      <c r="T122" s="5" t="s">
        <v>571</v>
      </c>
      <c r="U122" s="65" t="s">
        <v>448</v>
      </c>
      <c r="V122" s="63" t="s">
        <v>510</v>
      </c>
      <c r="W122" s="19"/>
      <c r="X122" s="19"/>
      <c r="Y122" s="19"/>
      <c r="Z122" s="19"/>
      <c r="AA122" s="19"/>
      <c r="AB122" s="34" t="e">
        <f t="shared" ref="AB122:AB186" si="10">+AA122/S122</f>
        <v>#DIV/0!</v>
      </c>
      <c r="AC122" s="34" t="e">
        <f t="shared" ref="AC122:AC186" si="11">+O122/N122</f>
        <v>#DIV/0!</v>
      </c>
      <c r="AD122" s="32" t="e">
        <f t="shared" si="7"/>
        <v>#DIV/0!</v>
      </c>
      <c r="AE122" s="33" t="e">
        <f t="shared" si="8"/>
        <v>#DIV/0!</v>
      </c>
      <c r="AF122" s="33" t="e">
        <f t="shared" si="9"/>
        <v>#DIV/0!</v>
      </c>
      <c r="AG122" s="19"/>
      <c r="AH122" s="5" t="s">
        <v>753</v>
      </c>
    </row>
    <row r="123" spans="1:34" ht="63.75" customHeight="1" x14ac:dyDescent="0.25">
      <c r="A123" s="5" t="s">
        <v>130</v>
      </c>
      <c r="B123" s="5" t="s">
        <v>131</v>
      </c>
      <c r="C123" s="5" t="s">
        <v>746</v>
      </c>
      <c r="D123" s="5" t="s">
        <v>137</v>
      </c>
      <c r="E123" s="5" t="s">
        <v>41</v>
      </c>
      <c r="F123" s="5" t="s">
        <v>138</v>
      </c>
      <c r="G123" s="59" t="s">
        <v>139</v>
      </c>
      <c r="H123" s="5" t="s">
        <v>140</v>
      </c>
      <c r="I123" s="99">
        <v>337500000</v>
      </c>
      <c r="J123" s="18"/>
      <c r="K123" s="18"/>
      <c r="L123" s="167"/>
      <c r="M123" s="19"/>
      <c r="N123" s="6"/>
      <c r="O123" s="6"/>
      <c r="P123" s="61" t="s">
        <v>315</v>
      </c>
      <c r="Q123" s="19"/>
      <c r="R123" s="19"/>
      <c r="S123" s="64"/>
      <c r="T123" s="5" t="s">
        <v>564</v>
      </c>
      <c r="U123" s="65" t="s">
        <v>445</v>
      </c>
      <c r="V123" s="63" t="s">
        <v>510</v>
      </c>
      <c r="W123" s="19"/>
      <c r="X123" s="19"/>
      <c r="Y123" s="19"/>
      <c r="Z123" s="19"/>
      <c r="AA123" s="19"/>
      <c r="AB123" s="34" t="e">
        <f t="shared" si="10"/>
        <v>#DIV/0!</v>
      </c>
      <c r="AC123" s="34" t="e">
        <f t="shared" si="11"/>
        <v>#DIV/0!</v>
      </c>
      <c r="AD123" s="32" t="e">
        <f t="shared" ref="AD123:AD186" si="12">+IF(AB123&lt;40%,"Crítica"," ")</f>
        <v>#DIV/0!</v>
      </c>
      <c r="AE123" s="33" t="e">
        <f t="shared" ref="AE123:AE186" si="13">+IF(AND(AB123&lt;=70%,AB123&gt;=40%),"Regular"," ")</f>
        <v>#DIV/0!</v>
      </c>
      <c r="AF123" s="33" t="e">
        <f t="shared" ref="AF123:AF186" si="14">+IF(AB123&gt;70%,"Satisfactoria"," ")</f>
        <v>#DIV/0!</v>
      </c>
      <c r="AG123" s="19"/>
      <c r="AH123" s="5" t="s">
        <v>753</v>
      </c>
    </row>
    <row r="124" spans="1:34" ht="79.900000000000006" customHeight="1" x14ac:dyDescent="0.25">
      <c r="A124" s="5" t="s">
        <v>130</v>
      </c>
      <c r="B124" s="5" t="s">
        <v>131</v>
      </c>
      <c r="C124" s="5" t="s">
        <v>746</v>
      </c>
      <c r="D124" s="5" t="s">
        <v>137</v>
      </c>
      <c r="E124" s="5" t="s">
        <v>41</v>
      </c>
      <c r="F124" s="5" t="s">
        <v>138</v>
      </c>
      <c r="G124" s="59" t="s">
        <v>139</v>
      </c>
      <c r="H124" s="5" t="s">
        <v>140</v>
      </c>
      <c r="I124" s="99">
        <v>100000000</v>
      </c>
      <c r="J124" s="18"/>
      <c r="K124" s="18"/>
      <c r="L124" s="167"/>
      <c r="M124" s="19"/>
      <c r="N124" s="6"/>
      <c r="O124" s="6"/>
      <c r="P124" s="136" t="s">
        <v>316</v>
      </c>
      <c r="Q124" s="19"/>
      <c r="R124" s="19"/>
      <c r="S124" s="5"/>
      <c r="T124" s="5" t="s">
        <v>449</v>
      </c>
      <c r="U124" s="65" t="s">
        <v>449</v>
      </c>
      <c r="V124" s="63" t="s">
        <v>510</v>
      </c>
      <c r="W124" s="19"/>
      <c r="X124" s="19"/>
      <c r="Y124" s="19"/>
      <c r="Z124" s="19"/>
      <c r="AA124" s="19"/>
      <c r="AB124" s="34" t="e">
        <f t="shared" si="10"/>
        <v>#DIV/0!</v>
      </c>
      <c r="AC124" s="34" t="e">
        <f t="shared" si="11"/>
        <v>#DIV/0!</v>
      </c>
      <c r="AD124" s="32" t="e">
        <f t="shared" si="12"/>
        <v>#DIV/0!</v>
      </c>
      <c r="AE124" s="33" t="e">
        <f t="shared" si="13"/>
        <v>#DIV/0!</v>
      </c>
      <c r="AF124" s="33" t="e">
        <f t="shared" si="14"/>
        <v>#DIV/0!</v>
      </c>
      <c r="AG124" s="19"/>
      <c r="AH124" s="5" t="s">
        <v>753</v>
      </c>
    </row>
    <row r="125" spans="1:34" ht="55.15" customHeight="1" x14ac:dyDescent="0.25">
      <c r="A125" s="5" t="s">
        <v>130</v>
      </c>
      <c r="B125" s="5" t="s">
        <v>131</v>
      </c>
      <c r="C125" s="5" t="s">
        <v>746</v>
      </c>
      <c r="D125" s="5" t="s">
        <v>137</v>
      </c>
      <c r="E125" s="5" t="s">
        <v>41</v>
      </c>
      <c r="F125" s="5" t="s">
        <v>138</v>
      </c>
      <c r="G125" s="59" t="s">
        <v>139</v>
      </c>
      <c r="H125" s="5" t="s">
        <v>140</v>
      </c>
      <c r="I125" s="99">
        <v>100000000</v>
      </c>
      <c r="J125" s="18"/>
      <c r="K125" s="18"/>
      <c r="L125" s="167"/>
      <c r="M125" s="19"/>
      <c r="N125" s="6"/>
      <c r="O125" s="6"/>
      <c r="P125" s="61" t="s">
        <v>317</v>
      </c>
      <c r="Q125" s="19"/>
      <c r="R125" s="19"/>
      <c r="S125" s="5"/>
      <c r="T125" s="5" t="s">
        <v>564</v>
      </c>
      <c r="U125" s="65" t="s">
        <v>449</v>
      </c>
      <c r="V125" s="63" t="s">
        <v>510</v>
      </c>
      <c r="W125" s="19"/>
      <c r="X125" s="19"/>
      <c r="Y125" s="19"/>
      <c r="Z125" s="19"/>
      <c r="AA125" s="19"/>
      <c r="AB125" s="34" t="e">
        <f t="shared" si="10"/>
        <v>#DIV/0!</v>
      </c>
      <c r="AC125" s="34" t="e">
        <f t="shared" si="11"/>
        <v>#DIV/0!</v>
      </c>
      <c r="AD125" s="32" t="e">
        <f t="shared" si="12"/>
        <v>#DIV/0!</v>
      </c>
      <c r="AE125" s="33" t="e">
        <f t="shared" si="13"/>
        <v>#DIV/0!</v>
      </c>
      <c r="AF125" s="33" t="e">
        <f t="shared" si="14"/>
        <v>#DIV/0!</v>
      </c>
      <c r="AG125" s="19"/>
      <c r="AH125" s="5" t="s">
        <v>753</v>
      </c>
    </row>
    <row r="126" spans="1:34" ht="74.45" customHeight="1" x14ac:dyDescent="0.25">
      <c r="A126" s="5" t="s">
        <v>130</v>
      </c>
      <c r="B126" s="5" t="s">
        <v>131</v>
      </c>
      <c r="C126" s="5" t="s">
        <v>746</v>
      </c>
      <c r="D126" s="5" t="s">
        <v>137</v>
      </c>
      <c r="E126" s="5" t="s">
        <v>41</v>
      </c>
      <c r="F126" s="5" t="s">
        <v>138</v>
      </c>
      <c r="G126" s="59" t="s">
        <v>139</v>
      </c>
      <c r="H126" s="5" t="s">
        <v>140</v>
      </c>
      <c r="I126" s="99">
        <v>53900000</v>
      </c>
      <c r="J126" s="18"/>
      <c r="K126" s="18"/>
      <c r="L126" s="167"/>
      <c r="M126" s="117" t="s">
        <v>729</v>
      </c>
      <c r="N126" s="111">
        <v>152639374</v>
      </c>
      <c r="O126" s="6"/>
      <c r="P126" s="61" t="s">
        <v>942</v>
      </c>
      <c r="Q126" s="115" t="s">
        <v>943</v>
      </c>
      <c r="R126" s="115"/>
      <c r="S126" s="112">
        <v>215</v>
      </c>
      <c r="T126" s="112" t="s">
        <v>564</v>
      </c>
      <c r="U126" s="65" t="s">
        <v>445</v>
      </c>
      <c r="V126" s="63" t="s">
        <v>510</v>
      </c>
      <c r="W126" s="81" t="s">
        <v>944</v>
      </c>
      <c r="X126" s="118">
        <v>42491</v>
      </c>
      <c r="Y126" s="118">
        <v>42705</v>
      </c>
      <c r="Z126" s="115" t="s">
        <v>933</v>
      </c>
      <c r="AA126" s="19"/>
      <c r="AB126" s="34">
        <f t="shared" si="10"/>
        <v>0</v>
      </c>
      <c r="AC126" s="34">
        <f t="shared" si="11"/>
        <v>0</v>
      </c>
      <c r="AD126" s="32" t="str">
        <f t="shared" si="12"/>
        <v>Crítica</v>
      </c>
      <c r="AE126" s="33" t="str">
        <f t="shared" si="13"/>
        <v xml:space="preserve"> </v>
      </c>
      <c r="AF126" s="33" t="str">
        <f t="shared" si="14"/>
        <v xml:space="preserve"> </v>
      </c>
      <c r="AG126" s="121" t="s">
        <v>945</v>
      </c>
      <c r="AH126" s="5" t="s">
        <v>753</v>
      </c>
    </row>
    <row r="127" spans="1:34" ht="63.75" customHeight="1" x14ac:dyDescent="0.25">
      <c r="A127" s="5" t="s">
        <v>130</v>
      </c>
      <c r="B127" s="5" t="s">
        <v>131</v>
      </c>
      <c r="C127" s="5" t="s">
        <v>746</v>
      </c>
      <c r="D127" s="5" t="s">
        <v>137</v>
      </c>
      <c r="E127" s="5" t="s">
        <v>41</v>
      </c>
      <c r="F127" s="5" t="s">
        <v>138</v>
      </c>
      <c r="G127" s="59" t="s">
        <v>139</v>
      </c>
      <c r="H127" s="5" t="s">
        <v>140</v>
      </c>
      <c r="I127" s="99">
        <v>135490960</v>
      </c>
      <c r="J127" s="18"/>
      <c r="K127" s="18"/>
      <c r="L127" s="167"/>
      <c r="M127" s="19"/>
      <c r="N127" s="6"/>
      <c r="O127" s="6"/>
      <c r="P127" s="61" t="s">
        <v>319</v>
      </c>
      <c r="Q127" s="19"/>
      <c r="R127" s="19"/>
      <c r="S127" s="5"/>
      <c r="T127" s="5" t="s">
        <v>564</v>
      </c>
      <c r="U127" s="65" t="s">
        <v>445</v>
      </c>
      <c r="V127" s="63" t="s">
        <v>510</v>
      </c>
      <c r="W127" s="19"/>
      <c r="X127" s="19"/>
      <c r="Y127" s="19"/>
      <c r="Z127" s="19"/>
      <c r="AA127" s="19"/>
      <c r="AB127" s="34" t="e">
        <f t="shared" si="10"/>
        <v>#DIV/0!</v>
      </c>
      <c r="AC127" s="34" t="e">
        <f t="shared" si="11"/>
        <v>#DIV/0!</v>
      </c>
      <c r="AD127" s="32" t="e">
        <f t="shared" si="12"/>
        <v>#DIV/0!</v>
      </c>
      <c r="AE127" s="33" t="e">
        <f t="shared" si="13"/>
        <v>#DIV/0!</v>
      </c>
      <c r="AF127" s="33" t="e">
        <f t="shared" si="14"/>
        <v>#DIV/0!</v>
      </c>
      <c r="AG127" s="19"/>
      <c r="AH127" s="5" t="s">
        <v>753</v>
      </c>
    </row>
    <row r="128" spans="1:34" ht="51" customHeight="1" x14ac:dyDescent="0.25">
      <c r="A128" s="5" t="s">
        <v>130</v>
      </c>
      <c r="B128" s="5" t="s">
        <v>131</v>
      </c>
      <c r="C128" s="5" t="s">
        <v>746</v>
      </c>
      <c r="D128" s="5" t="s">
        <v>137</v>
      </c>
      <c r="E128" s="5" t="s">
        <v>41</v>
      </c>
      <c r="F128" s="5" t="s">
        <v>138</v>
      </c>
      <c r="G128" s="59" t="s">
        <v>139</v>
      </c>
      <c r="H128" s="5" t="s">
        <v>140</v>
      </c>
      <c r="I128" s="99">
        <v>145829200</v>
      </c>
      <c r="J128" s="18"/>
      <c r="K128" s="18"/>
      <c r="L128" s="167"/>
      <c r="M128" s="19"/>
      <c r="N128" s="6"/>
      <c r="O128" s="6"/>
      <c r="P128" s="61" t="s">
        <v>320</v>
      </c>
      <c r="Q128" s="19"/>
      <c r="R128" s="19"/>
      <c r="S128" s="5"/>
      <c r="T128" s="5" t="s">
        <v>572</v>
      </c>
      <c r="U128" s="65" t="s">
        <v>448</v>
      </c>
      <c r="V128" s="63" t="s">
        <v>510</v>
      </c>
      <c r="W128" s="19"/>
      <c r="X128" s="19"/>
      <c r="Y128" s="19"/>
      <c r="Z128" s="19"/>
      <c r="AA128" s="19"/>
      <c r="AB128" s="34" t="e">
        <f t="shared" si="10"/>
        <v>#DIV/0!</v>
      </c>
      <c r="AC128" s="34" t="e">
        <f t="shared" si="11"/>
        <v>#DIV/0!</v>
      </c>
      <c r="AD128" s="32" t="e">
        <f t="shared" si="12"/>
        <v>#DIV/0!</v>
      </c>
      <c r="AE128" s="33" t="e">
        <f t="shared" si="13"/>
        <v>#DIV/0!</v>
      </c>
      <c r="AF128" s="33" t="e">
        <f t="shared" si="14"/>
        <v>#DIV/0!</v>
      </c>
      <c r="AG128" s="19"/>
      <c r="AH128" s="5" t="s">
        <v>753</v>
      </c>
    </row>
    <row r="129" spans="1:34" ht="63.75" customHeight="1" x14ac:dyDescent="0.25">
      <c r="A129" s="5" t="s">
        <v>130</v>
      </c>
      <c r="B129" s="5" t="s">
        <v>131</v>
      </c>
      <c r="C129" s="5" t="s">
        <v>746</v>
      </c>
      <c r="D129" s="5" t="s">
        <v>137</v>
      </c>
      <c r="E129" s="5" t="s">
        <v>41</v>
      </c>
      <c r="F129" s="5" t="s">
        <v>138</v>
      </c>
      <c r="G129" s="59" t="s">
        <v>139</v>
      </c>
      <c r="H129" s="5" t="s">
        <v>140</v>
      </c>
      <c r="I129" s="99">
        <v>68631200</v>
      </c>
      <c r="J129" s="18"/>
      <c r="K129" s="18"/>
      <c r="L129" s="167"/>
      <c r="M129" s="19"/>
      <c r="N129" s="6"/>
      <c r="O129" s="6"/>
      <c r="P129" s="61" t="s">
        <v>321</v>
      </c>
      <c r="Q129" s="19"/>
      <c r="R129" s="19"/>
      <c r="S129" s="5"/>
      <c r="T129" s="5" t="s">
        <v>564</v>
      </c>
      <c r="U129" s="65" t="s">
        <v>445</v>
      </c>
      <c r="V129" s="63" t="s">
        <v>510</v>
      </c>
      <c r="W129" s="19"/>
      <c r="X129" s="19"/>
      <c r="Y129" s="19"/>
      <c r="Z129" s="19"/>
      <c r="AA129" s="19"/>
      <c r="AB129" s="34" t="e">
        <f t="shared" si="10"/>
        <v>#DIV/0!</v>
      </c>
      <c r="AC129" s="34" t="e">
        <f t="shared" si="11"/>
        <v>#DIV/0!</v>
      </c>
      <c r="AD129" s="32" t="e">
        <f t="shared" si="12"/>
        <v>#DIV/0!</v>
      </c>
      <c r="AE129" s="33" t="e">
        <f t="shared" si="13"/>
        <v>#DIV/0!</v>
      </c>
      <c r="AF129" s="33" t="e">
        <f t="shared" si="14"/>
        <v>#DIV/0!</v>
      </c>
      <c r="AG129" s="19"/>
      <c r="AH129" s="5" t="s">
        <v>753</v>
      </c>
    </row>
    <row r="130" spans="1:34" ht="51" customHeight="1" x14ac:dyDescent="0.25">
      <c r="A130" s="5" t="s">
        <v>130</v>
      </c>
      <c r="B130" s="5" t="s">
        <v>131</v>
      </c>
      <c r="C130" s="5" t="s">
        <v>746</v>
      </c>
      <c r="D130" s="5" t="s">
        <v>137</v>
      </c>
      <c r="E130" s="5" t="s">
        <v>41</v>
      </c>
      <c r="F130" s="5" t="s">
        <v>138</v>
      </c>
      <c r="G130" s="59" t="s">
        <v>139</v>
      </c>
      <c r="H130" s="5" t="s">
        <v>140</v>
      </c>
      <c r="I130" s="99">
        <v>63500000</v>
      </c>
      <c r="J130" s="18"/>
      <c r="K130" s="18"/>
      <c r="L130" s="167"/>
      <c r="M130" s="19"/>
      <c r="N130" s="6"/>
      <c r="O130" s="6"/>
      <c r="P130" s="61" t="s">
        <v>322</v>
      </c>
      <c r="Q130" s="19"/>
      <c r="R130" s="19"/>
      <c r="S130" s="5"/>
      <c r="T130" s="5" t="s">
        <v>573</v>
      </c>
      <c r="U130" s="65" t="s">
        <v>450</v>
      </c>
      <c r="V130" s="63" t="s">
        <v>510</v>
      </c>
      <c r="W130" s="19"/>
      <c r="X130" s="19"/>
      <c r="Y130" s="19"/>
      <c r="Z130" s="19"/>
      <c r="AA130" s="19"/>
      <c r="AB130" s="34" t="e">
        <f t="shared" si="10"/>
        <v>#DIV/0!</v>
      </c>
      <c r="AC130" s="34" t="e">
        <f t="shared" si="11"/>
        <v>#DIV/0!</v>
      </c>
      <c r="AD130" s="32" t="e">
        <f t="shared" si="12"/>
        <v>#DIV/0!</v>
      </c>
      <c r="AE130" s="33" t="e">
        <f t="shared" si="13"/>
        <v>#DIV/0!</v>
      </c>
      <c r="AF130" s="33" t="e">
        <f t="shared" si="14"/>
        <v>#DIV/0!</v>
      </c>
      <c r="AG130" s="19"/>
      <c r="AH130" s="5" t="s">
        <v>753</v>
      </c>
    </row>
    <row r="131" spans="1:34" ht="51" customHeight="1" x14ac:dyDescent="0.25">
      <c r="A131" s="5" t="s">
        <v>130</v>
      </c>
      <c r="B131" s="5" t="s">
        <v>131</v>
      </c>
      <c r="C131" s="5" t="s">
        <v>746</v>
      </c>
      <c r="D131" s="5" t="s">
        <v>141</v>
      </c>
      <c r="E131" s="5" t="s">
        <v>41</v>
      </c>
      <c r="F131" s="5" t="s">
        <v>138</v>
      </c>
      <c r="G131" s="59" t="s">
        <v>139</v>
      </c>
      <c r="H131" s="5" t="s">
        <v>140</v>
      </c>
      <c r="I131" s="99">
        <v>136000000</v>
      </c>
      <c r="J131" s="18"/>
      <c r="K131" s="18"/>
      <c r="L131" s="167"/>
      <c r="M131" s="117" t="s">
        <v>729</v>
      </c>
      <c r="N131" s="113">
        <v>172440242</v>
      </c>
      <c r="O131" s="113"/>
      <c r="P131" s="61" t="s">
        <v>1013</v>
      </c>
      <c r="Q131" s="5" t="s">
        <v>1022</v>
      </c>
      <c r="R131" s="115"/>
      <c r="S131" s="112">
        <v>5000</v>
      </c>
      <c r="T131" s="112" t="s">
        <v>574</v>
      </c>
      <c r="U131" s="65" t="s">
        <v>431</v>
      </c>
      <c r="V131" s="120" t="s">
        <v>8</v>
      </c>
      <c r="W131" s="131" t="s">
        <v>1014</v>
      </c>
      <c r="X131" s="118">
        <v>42491</v>
      </c>
      <c r="Y131" s="118">
        <v>42705</v>
      </c>
      <c r="Z131" s="115" t="s">
        <v>933</v>
      </c>
      <c r="AA131" s="115"/>
      <c r="AB131" s="127">
        <f t="shared" si="10"/>
        <v>0</v>
      </c>
      <c r="AC131" s="127">
        <f t="shared" si="11"/>
        <v>0</v>
      </c>
      <c r="AD131" s="128" t="str">
        <f t="shared" si="12"/>
        <v>Crítica</v>
      </c>
      <c r="AE131" s="129" t="str">
        <f t="shared" si="13"/>
        <v xml:space="preserve"> </v>
      </c>
      <c r="AF131" s="129" t="str">
        <f t="shared" si="14"/>
        <v xml:space="preserve"> </v>
      </c>
      <c r="AG131" s="121" t="s">
        <v>1005</v>
      </c>
      <c r="AH131" s="5" t="s">
        <v>753</v>
      </c>
    </row>
    <row r="132" spans="1:34" ht="63.75" customHeight="1" x14ac:dyDescent="0.25">
      <c r="A132" s="5" t="s">
        <v>130</v>
      </c>
      <c r="B132" s="5" t="s">
        <v>131</v>
      </c>
      <c r="C132" s="5" t="s">
        <v>746</v>
      </c>
      <c r="D132" s="5" t="s">
        <v>137</v>
      </c>
      <c r="E132" s="5" t="s">
        <v>41</v>
      </c>
      <c r="F132" s="5" t="s">
        <v>138</v>
      </c>
      <c r="G132" s="59" t="s">
        <v>139</v>
      </c>
      <c r="H132" s="5" t="s">
        <v>140</v>
      </c>
      <c r="I132" s="99">
        <v>176000000</v>
      </c>
      <c r="J132" s="18"/>
      <c r="K132" s="18"/>
      <c r="L132" s="167"/>
      <c r="M132" s="19"/>
      <c r="N132" s="6"/>
      <c r="O132" s="6"/>
      <c r="P132" s="61" t="s">
        <v>324</v>
      </c>
      <c r="Q132" s="19"/>
      <c r="R132" s="19"/>
      <c r="S132" s="5"/>
      <c r="T132" s="5" t="s">
        <v>575</v>
      </c>
      <c r="U132" s="65" t="s">
        <v>451</v>
      </c>
      <c r="V132" s="63" t="s">
        <v>510</v>
      </c>
      <c r="W132" s="19"/>
      <c r="X132" s="19"/>
      <c r="Y132" s="19"/>
      <c r="Z132" s="19"/>
      <c r="AA132" s="19"/>
      <c r="AB132" s="34" t="e">
        <f t="shared" si="10"/>
        <v>#DIV/0!</v>
      </c>
      <c r="AC132" s="34" t="e">
        <f t="shared" si="11"/>
        <v>#DIV/0!</v>
      </c>
      <c r="AD132" s="32" t="e">
        <f t="shared" si="12"/>
        <v>#DIV/0!</v>
      </c>
      <c r="AE132" s="33" t="e">
        <f t="shared" si="13"/>
        <v>#DIV/0!</v>
      </c>
      <c r="AF132" s="33" t="e">
        <f t="shared" si="14"/>
        <v>#DIV/0!</v>
      </c>
      <c r="AG132" s="19"/>
      <c r="AH132" s="5" t="s">
        <v>753</v>
      </c>
    </row>
    <row r="133" spans="1:34" ht="63.75" customHeight="1" x14ac:dyDescent="0.25">
      <c r="A133" s="5" t="s">
        <v>130</v>
      </c>
      <c r="B133" s="5" t="s">
        <v>131</v>
      </c>
      <c r="C133" s="5" t="s">
        <v>746</v>
      </c>
      <c r="D133" s="5" t="s">
        <v>137</v>
      </c>
      <c r="E133" s="5" t="s">
        <v>41</v>
      </c>
      <c r="F133" s="5" t="s">
        <v>138</v>
      </c>
      <c r="G133" s="59" t="s">
        <v>139</v>
      </c>
      <c r="H133" s="5" t="s">
        <v>140</v>
      </c>
      <c r="I133" s="99">
        <v>335000000</v>
      </c>
      <c r="J133" s="18"/>
      <c r="K133" s="18"/>
      <c r="L133" s="167"/>
      <c r="M133" s="19"/>
      <c r="N133" s="6"/>
      <c r="O133" s="6"/>
      <c r="P133" s="61" t="s">
        <v>325</v>
      </c>
      <c r="Q133" s="19"/>
      <c r="R133" s="19"/>
      <c r="S133" s="5"/>
      <c r="T133" s="5" t="s">
        <v>576</v>
      </c>
      <c r="U133" s="65" t="s">
        <v>452</v>
      </c>
      <c r="V133" s="63" t="s">
        <v>510</v>
      </c>
      <c r="W133" s="19"/>
      <c r="X133" s="19"/>
      <c r="Y133" s="19"/>
      <c r="Z133" s="19"/>
      <c r="AA133" s="19"/>
      <c r="AB133" s="34" t="e">
        <f t="shared" si="10"/>
        <v>#DIV/0!</v>
      </c>
      <c r="AC133" s="34" t="e">
        <f t="shared" si="11"/>
        <v>#DIV/0!</v>
      </c>
      <c r="AD133" s="32" t="e">
        <f t="shared" si="12"/>
        <v>#DIV/0!</v>
      </c>
      <c r="AE133" s="33" t="e">
        <f t="shared" si="13"/>
        <v>#DIV/0!</v>
      </c>
      <c r="AF133" s="33" t="e">
        <f t="shared" si="14"/>
        <v>#DIV/0!</v>
      </c>
      <c r="AG133" s="19"/>
      <c r="AH133" s="5" t="s">
        <v>753</v>
      </c>
    </row>
    <row r="134" spans="1:34" ht="51" customHeight="1" x14ac:dyDescent="0.25">
      <c r="A134" s="5" t="s">
        <v>130</v>
      </c>
      <c r="B134" s="5" t="s">
        <v>131</v>
      </c>
      <c r="C134" s="5" t="s">
        <v>746</v>
      </c>
      <c r="D134" s="5" t="s">
        <v>137</v>
      </c>
      <c r="E134" s="5" t="s">
        <v>41</v>
      </c>
      <c r="F134" s="5" t="s">
        <v>138</v>
      </c>
      <c r="G134" s="59" t="s">
        <v>139</v>
      </c>
      <c r="H134" s="5" t="s">
        <v>140</v>
      </c>
      <c r="I134" s="99">
        <v>477000000</v>
      </c>
      <c r="J134" s="18"/>
      <c r="K134" s="18"/>
      <c r="L134" s="167"/>
      <c r="M134" s="19"/>
      <c r="N134" s="6"/>
      <c r="O134" s="6"/>
      <c r="P134" s="61" t="s">
        <v>326</v>
      </c>
      <c r="Q134" s="19"/>
      <c r="R134" s="19"/>
      <c r="S134" s="5"/>
      <c r="T134" s="5" t="s">
        <v>577</v>
      </c>
      <c r="U134" s="65" t="s">
        <v>453</v>
      </c>
      <c r="V134" s="63" t="s">
        <v>8</v>
      </c>
      <c r="W134" s="19"/>
      <c r="X134" s="19"/>
      <c r="Y134" s="19"/>
      <c r="Z134" s="19"/>
      <c r="AA134" s="19"/>
      <c r="AB134" s="34" t="e">
        <f t="shared" si="10"/>
        <v>#DIV/0!</v>
      </c>
      <c r="AC134" s="34" t="e">
        <f t="shared" si="11"/>
        <v>#DIV/0!</v>
      </c>
      <c r="AD134" s="32" t="e">
        <f t="shared" si="12"/>
        <v>#DIV/0!</v>
      </c>
      <c r="AE134" s="33" t="e">
        <f t="shared" si="13"/>
        <v>#DIV/0!</v>
      </c>
      <c r="AF134" s="33" t="e">
        <f t="shared" si="14"/>
        <v>#DIV/0!</v>
      </c>
      <c r="AG134" s="19"/>
      <c r="AH134" s="5" t="s">
        <v>753</v>
      </c>
    </row>
    <row r="135" spans="1:34" ht="51" customHeight="1" x14ac:dyDescent="0.25">
      <c r="A135" s="5" t="s">
        <v>130</v>
      </c>
      <c r="B135" s="5" t="s">
        <v>131</v>
      </c>
      <c r="C135" s="5" t="s">
        <v>746</v>
      </c>
      <c r="D135" s="5" t="s">
        <v>137</v>
      </c>
      <c r="E135" s="5" t="s">
        <v>41</v>
      </c>
      <c r="F135" s="5" t="s">
        <v>138</v>
      </c>
      <c r="G135" s="59" t="s">
        <v>139</v>
      </c>
      <c r="H135" s="5" t="s">
        <v>140</v>
      </c>
      <c r="I135" s="99">
        <v>210000000</v>
      </c>
      <c r="J135" s="18"/>
      <c r="K135" s="18"/>
      <c r="L135" s="167"/>
      <c r="M135" s="19"/>
      <c r="N135" s="6"/>
      <c r="O135" s="6"/>
      <c r="P135" s="61" t="s">
        <v>327</v>
      </c>
      <c r="Q135" s="19"/>
      <c r="R135" s="19"/>
      <c r="S135" s="5"/>
      <c r="T135" s="5" t="s">
        <v>578</v>
      </c>
      <c r="U135" s="65" t="s">
        <v>454</v>
      </c>
      <c r="V135" s="63" t="s">
        <v>8</v>
      </c>
      <c r="W135" s="19"/>
      <c r="X135" s="19"/>
      <c r="Y135" s="19"/>
      <c r="Z135" s="19"/>
      <c r="AA135" s="19"/>
      <c r="AB135" s="34" t="e">
        <f t="shared" si="10"/>
        <v>#DIV/0!</v>
      </c>
      <c r="AC135" s="34" t="e">
        <f t="shared" si="11"/>
        <v>#DIV/0!</v>
      </c>
      <c r="AD135" s="32" t="e">
        <f t="shared" si="12"/>
        <v>#DIV/0!</v>
      </c>
      <c r="AE135" s="33" t="e">
        <f t="shared" si="13"/>
        <v>#DIV/0!</v>
      </c>
      <c r="AF135" s="33" t="e">
        <f t="shared" si="14"/>
        <v>#DIV/0!</v>
      </c>
      <c r="AG135" s="19"/>
      <c r="AH135" s="5" t="s">
        <v>753</v>
      </c>
    </row>
    <row r="136" spans="1:34" ht="51" customHeight="1" x14ac:dyDescent="0.25">
      <c r="A136" s="5" t="s">
        <v>130</v>
      </c>
      <c r="B136" s="5" t="s">
        <v>131</v>
      </c>
      <c r="C136" s="5" t="s">
        <v>746</v>
      </c>
      <c r="D136" s="5" t="s">
        <v>137</v>
      </c>
      <c r="E136" s="5" t="s">
        <v>41</v>
      </c>
      <c r="F136" s="5" t="s">
        <v>138</v>
      </c>
      <c r="G136" s="59" t="s">
        <v>139</v>
      </c>
      <c r="H136" s="5" t="s">
        <v>140</v>
      </c>
      <c r="I136" s="99">
        <v>432000000</v>
      </c>
      <c r="J136" s="18"/>
      <c r="K136" s="18"/>
      <c r="L136" s="167"/>
      <c r="M136" s="19"/>
      <c r="N136" s="6"/>
      <c r="O136" s="6"/>
      <c r="P136" s="61" t="s">
        <v>328</v>
      </c>
      <c r="Q136" s="19"/>
      <c r="R136" s="19"/>
      <c r="S136" s="5"/>
      <c r="T136" s="5" t="s">
        <v>579</v>
      </c>
      <c r="U136" s="65" t="s">
        <v>455</v>
      </c>
      <c r="V136" s="63" t="s">
        <v>510</v>
      </c>
      <c r="W136" s="19"/>
      <c r="X136" s="19"/>
      <c r="Y136" s="19"/>
      <c r="Z136" s="19"/>
      <c r="AA136" s="19"/>
      <c r="AB136" s="34" t="e">
        <f t="shared" si="10"/>
        <v>#DIV/0!</v>
      </c>
      <c r="AC136" s="34" t="e">
        <f t="shared" si="11"/>
        <v>#DIV/0!</v>
      </c>
      <c r="AD136" s="32" t="e">
        <f t="shared" si="12"/>
        <v>#DIV/0!</v>
      </c>
      <c r="AE136" s="33" t="e">
        <f t="shared" si="13"/>
        <v>#DIV/0!</v>
      </c>
      <c r="AF136" s="33" t="e">
        <f t="shared" si="14"/>
        <v>#DIV/0!</v>
      </c>
      <c r="AG136" s="19"/>
      <c r="AH136" s="5" t="s">
        <v>753</v>
      </c>
    </row>
    <row r="137" spans="1:34" ht="60" customHeight="1" x14ac:dyDescent="0.25">
      <c r="A137" s="5" t="s">
        <v>130</v>
      </c>
      <c r="B137" s="5" t="s">
        <v>131</v>
      </c>
      <c r="C137" s="5" t="s">
        <v>746</v>
      </c>
      <c r="D137" s="5" t="s">
        <v>137</v>
      </c>
      <c r="E137" s="5" t="s">
        <v>41</v>
      </c>
      <c r="F137" s="5" t="s">
        <v>138</v>
      </c>
      <c r="G137" s="59" t="s">
        <v>139</v>
      </c>
      <c r="H137" s="5" t="s">
        <v>140</v>
      </c>
      <c r="I137" s="99">
        <v>157500000</v>
      </c>
      <c r="J137" s="18"/>
      <c r="K137" s="18"/>
      <c r="L137" s="167"/>
      <c r="M137" s="19"/>
      <c r="N137" s="6"/>
      <c r="O137" s="6"/>
      <c r="P137" s="61" t="s">
        <v>329</v>
      </c>
      <c r="Q137" s="19"/>
      <c r="R137" s="19"/>
      <c r="S137" s="5"/>
      <c r="T137" s="5" t="s">
        <v>579</v>
      </c>
      <c r="U137" s="65" t="s">
        <v>455</v>
      </c>
      <c r="V137" s="63" t="s">
        <v>510</v>
      </c>
      <c r="W137" s="19"/>
      <c r="X137" s="19"/>
      <c r="Y137" s="19"/>
      <c r="Z137" s="19"/>
      <c r="AA137" s="19"/>
      <c r="AB137" s="34" t="e">
        <f t="shared" si="10"/>
        <v>#DIV/0!</v>
      </c>
      <c r="AC137" s="34" t="e">
        <f t="shared" si="11"/>
        <v>#DIV/0!</v>
      </c>
      <c r="AD137" s="32" t="e">
        <f t="shared" si="12"/>
        <v>#DIV/0!</v>
      </c>
      <c r="AE137" s="33" t="e">
        <f t="shared" si="13"/>
        <v>#DIV/0!</v>
      </c>
      <c r="AF137" s="33" t="e">
        <f t="shared" si="14"/>
        <v>#DIV/0!</v>
      </c>
      <c r="AG137" s="19"/>
      <c r="AH137" s="5" t="s">
        <v>753</v>
      </c>
    </row>
    <row r="138" spans="1:34" ht="51" customHeight="1" x14ac:dyDescent="0.25">
      <c r="A138" s="5" t="s">
        <v>130</v>
      </c>
      <c r="B138" s="5" t="s">
        <v>131</v>
      </c>
      <c r="C138" s="5" t="s">
        <v>746</v>
      </c>
      <c r="D138" s="5" t="s">
        <v>137</v>
      </c>
      <c r="E138" s="5" t="s">
        <v>41</v>
      </c>
      <c r="F138" s="5" t="s">
        <v>138</v>
      </c>
      <c r="G138" s="59" t="s">
        <v>139</v>
      </c>
      <c r="H138" s="5" t="s">
        <v>140</v>
      </c>
      <c r="I138" s="99">
        <v>22500000</v>
      </c>
      <c r="J138" s="18"/>
      <c r="K138" s="18"/>
      <c r="L138" s="167"/>
      <c r="M138" s="19"/>
      <c r="N138" s="6"/>
      <c r="O138" s="6"/>
      <c r="P138" s="61" t="s">
        <v>330</v>
      </c>
      <c r="Q138" s="19"/>
      <c r="R138" s="19"/>
      <c r="S138" s="5"/>
      <c r="T138" s="5" t="s">
        <v>580</v>
      </c>
      <c r="U138" s="65" t="s">
        <v>456</v>
      </c>
      <c r="V138" s="63" t="s">
        <v>510</v>
      </c>
      <c r="W138" s="19"/>
      <c r="X138" s="19"/>
      <c r="Y138" s="19"/>
      <c r="Z138" s="19"/>
      <c r="AA138" s="19"/>
      <c r="AB138" s="34" t="e">
        <f t="shared" si="10"/>
        <v>#DIV/0!</v>
      </c>
      <c r="AC138" s="34" t="e">
        <f t="shared" si="11"/>
        <v>#DIV/0!</v>
      </c>
      <c r="AD138" s="32" t="e">
        <f t="shared" si="12"/>
        <v>#DIV/0!</v>
      </c>
      <c r="AE138" s="33" t="e">
        <f t="shared" si="13"/>
        <v>#DIV/0!</v>
      </c>
      <c r="AF138" s="33" t="e">
        <f t="shared" si="14"/>
        <v>#DIV/0!</v>
      </c>
      <c r="AG138" s="19"/>
      <c r="AH138" s="5" t="s">
        <v>753</v>
      </c>
    </row>
    <row r="139" spans="1:34" ht="51" customHeight="1" x14ac:dyDescent="0.25">
      <c r="A139" s="5" t="s">
        <v>130</v>
      </c>
      <c r="B139" s="5" t="s">
        <v>131</v>
      </c>
      <c r="C139" s="5" t="s">
        <v>746</v>
      </c>
      <c r="D139" s="5" t="s">
        <v>137</v>
      </c>
      <c r="E139" s="5" t="s">
        <v>41</v>
      </c>
      <c r="F139" s="5" t="s">
        <v>138</v>
      </c>
      <c r="G139" s="59" t="s">
        <v>139</v>
      </c>
      <c r="H139" s="5" t="s">
        <v>140</v>
      </c>
      <c r="I139" s="99">
        <v>245000000</v>
      </c>
      <c r="J139" s="18"/>
      <c r="K139" s="18"/>
      <c r="L139" s="167"/>
      <c r="M139" s="19"/>
      <c r="N139" s="6"/>
      <c r="O139" s="6"/>
      <c r="P139" s="61" t="s">
        <v>331</v>
      </c>
      <c r="Q139" s="19"/>
      <c r="R139" s="19"/>
      <c r="S139" s="5"/>
      <c r="T139" s="5" t="s">
        <v>577</v>
      </c>
      <c r="U139" s="65" t="s">
        <v>455</v>
      </c>
      <c r="V139" s="63" t="s">
        <v>8</v>
      </c>
      <c r="W139" s="19"/>
      <c r="X139" s="19"/>
      <c r="Y139" s="19"/>
      <c r="Z139" s="19"/>
      <c r="AA139" s="19"/>
      <c r="AB139" s="34" t="e">
        <f t="shared" si="10"/>
        <v>#DIV/0!</v>
      </c>
      <c r="AC139" s="34" t="e">
        <f t="shared" si="11"/>
        <v>#DIV/0!</v>
      </c>
      <c r="AD139" s="32" t="e">
        <f t="shared" si="12"/>
        <v>#DIV/0!</v>
      </c>
      <c r="AE139" s="33" t="e">
        <f t="shared" si="13"/>
        <v>#DIV/0!</v>
      </c>
      <c r="AF139" s="33" t="e">
        <f t="shared" si="14"/>
        <v>#DIV/0!</v>
      </c>
      <c r="AG139" s="19"/>
      <c r="AH139" s="5" t="s">
        <v>753</v>
      </c>
    </row>
    <row r="140" spans="1:34" ht="81.599999999999994" customHeight="1" x14ac:dyDescent="0.25">
      <c r="A140" s="5" t="s">
        <v>130</v>
      </c>
      <c r="B140" s="5" t="s">
        <v>131</v>
      </c>
      <c r="C140" s="5" t="s">
        <v>746</v>
      </c>
      <c r="D140" s="5" t="s">
        <v>137</v>
      </c>
      <c r="E140" s="5" t="s">
        <v>41</v>
      </c>
      <c r="F140" s="5" t="s">
        <v>138</v>
      </c>
      <c r="G140" s="59" t="s">
        <v>139</v>
      </c>
      <c r="H140" s="5" t="s">
        <v>140</v>
      </c>
      <c r="I140" s="99">
        <v>245000000</v>
      </c>
      <c r="J140" s="18"/>
      <c r="K140" s="18"/>
      <c r="L140" s="167"/>
      <c r="M140" s="19"/>
      <c r="N140" s="6"/>
      <c r="O140" s="6"/>
      <c r="P140" s="61" t="s">
        <v>332</v>
      </c>
      <c r="Q140" s="19"/>
      <c r="R140" s="19"/>
      <c r="S140" s="5"/>
      <c r="T140" s="5" t="s">
        <v>577</v>
      </c>
      <c r="U140" s="65" t="s">
        <v>455</v>
      </c>
      <c r="V140" s="63" t="s">
        <v>8</v>
      </c>
      <c r="W140" s="19"/>
      <c r="X140" s="19"/>
      <c r="Y140" s="19"/>
      <c r="Z140" s="19"/>
      <c r="AA140" s="19"/>
      <c r="AB140" s="34" t="e">
        <f t="shared" si="10"/>
        <v>#DIV/0!</v>
      </c>
      <c r="AC140" s="34" t="e">
        <f t="shared" si="11"/>
        <v>#DIV/0!</v>
      </c>
      <c r="AD140" s="32" t="e">
        <f t="shared" si="12"/>
        <v>#DIV/0!</v>
      </c>
      <c r="AE140" s="33" t="e">
        <f t="shared" si="13"/>
        <v>#DIV/0!</v>
      </c>
      <c r="AF140" s="33" t="e">
        <f t="shared" si="14"/>
        <v>#DIV/0!</v>
      </c>
      <c r="AG140" s="19"/>
      <c r="AH140" s="5" t="s">
        <v>753</v>
      </c>
    </row>
    <row r="141" spans="1:34" ht="63.75" customHeight="1" x14ac:dyDescent="0.25">
      <c r="A141" s="5" t="s">
        <v>130</v>
      </c>
      <c r="B141" s="5" t="s">
        <v>131</v>
      </c>
      <c r="C141" s="5" t="s">
        <v>746</v>
      </c>
      <c r="D141" s="5" t="s">
        <v>137</v>
      </c>
      <c r="E141" s="5" t="s">
        <v>41</v>
      </c>
      <c r="F141" s="5" t="s">
        <v>138</v>
      </c>
      <c r="G141" s="59" t="s">
        <v>139</v>
      </c>
      <c r="H141" s="5" t="s">
        <v>140</v>
      </c>
      <c r="I141" s="99">
        <v>245000000</v>
      </c>
      <c r="J141" s="18"/>
      <c r="K141" s="18"/>
      <c r="L141" s="167"/>
      <c r="M141" s="19"/>
      <c r="N141" s="6"/>
      <c r="O141" s="6"/>
      <c r="P141" s="61" t="s">
        <v>333</v>
      </c>
      <c r="Q141" s="19"/>
      <c r="R141" s="19"/>
      <c r="S141" s="5"/>
      <c r="T141" s="5" t="s">
        <v>577</v>
      </c>
      <c r="U141" s="65" t="s">
        <v>455</v>
      </c>
      <c r="V141" s="63" t="s">
        <v>8</v>
      </c>
      <c r="W141" s="19"/>
      <c r="X141" s="19"/>
      <c r="Y141" s="19"/>
      <c r="Z141" s="19"/>
      <c r="AA141" s="19"/>
      <c r="AB141" s="34" t="e">
        <f t="shared" si="10"/>
        <v>#DIV/0!</v>
      </c>
      <c r="AC141" s="34" t="e">
        <f t="shared" si="11"/>
        <v>#DIV/0!</v>
      </c>
      <c r="AD141" s="32" t="e">
        <f t="shared" si="12"/>
        <v>#DIV/0!</v>
      </c>
      <c r="AE141" s="33" t="e">
        <f t="shared" si="13"/>
        <v>#DIV/0!</v>
      </c>
      <c r="AF141" s="33" t="e">
        <f t="shared" si="14"/>
        <v>#DIV/0!</v>
      </c>
      <c r="AG141" s="19"/>
      <c r="AH141" s="5" t="s">
        <v>753</v>
      </c>
    </row>
    <row r="142" spans="1:34" ht="66" customHeight="1" x14ac:dyDescent="0.25">
      <c r="A142" s="5" t="s">
        <v>130</v>
      </c>
      <c r="B142" s="5" t="s">
        <v>131</v>
      </c>
      <c r="C142" s="5" t="s">
        <v>746</v>
      </c>
      <c r="D142" s="5" t="s">
        <v>137</v>
      </c>
      <c r="E142" s="5" t="s">
        <v>41</v>
      </c>
      <c r="F142" s="5" t="s">
        <v>138</v>
      </c>
      <c r="G142" s="59" t="s">
        <v>139</v>
      </c>
      <c r="H142" s="5" t="s">
        <v>140</v>
      </c>
      <c r="I142" s="99">
        <v>132300000</v>
      </c>
      <c r="J142" s="18"/>
      <c r="K142" s="18"/>
      <c r="L142" s="167"/>
      <c r="M142" s="19"/>
      <c r="N142" s="6"/>
      <c r="O142" s="6"/>
      <c r="P142" s="61" t="s">
        <v>334</v>
      </c>
      <c r="Q142" s="19"/>
      <c r="R142" s="19"/>
      <c r="S142" s="5"/>
      <c r="T142" s="5" t="s">
        <v>581</v>
      </c>
      <c r="U142" s="65" t="s">
        <v>455</v>
      </c>
      <c r="V142" s="63" t="s">
        <v>510</v>
      </c>
      <c r="W142" s="19"/>
      <c r="X142" s="19"/>
      <c r="Y142" s="19"/>
      <c r="Z142" s="19"/>
      <c r="AA142" s="19"/>
      <c r="AB142" s="34" t="e">
        <f t="shared" si="10"/>
        <v>#DIV/0!</v>
      </c>
      <c r="AC142" s="34" t="e">
        <f t="shared" si="11"/>
        <v>#DIV/0!</v>
      </c>
      <c r="AD142" s="32" t="e">
        <f t="shared" si="12"/>
        <v>#DIV/0!</v>
      </c>
      <c r="AE142" s="33" t="e">
        <f t="shared" si="13"/>
        <v>#DIV/0!</v>
      </c>
      <c r="AF142" s="33" t="e">
        <f t="shared" si="14"/>
        <v>#DIV/0!</v>
      </c>
      <c r="AG142" s="19"/>
      <c r="AH142" s="5" t="s">
        <v>753</v>
      </c>
    </row>
    <row r="143" spans="1:34" ht="51" customHeight="1" x14ac:dyDescent="0.25">
      <c r="A143" s="5" t="s">
        <v>130</v>
      </c>
      <c r="B143" s="5" t="s">
        <v>131</v>
      </c>
      <c r="C143" s="5" t="s">
        <v>746</v>
      </c>
      <c r="D143" s="5" t="s">
        <v>137</v>
      </c>
      <c r="E143" s="5" t="s">
        <v>41</v>
      </c>
      <c r="F143" s="5" t="s">
        <v>138</v>
      </c>
      <c r="G143" s="59" t="s">
        <v>139</v>
      </c>
      <c r="H143" s="5" t="s">
        <v>140</v>
      </c>
      <c r="I143" s="99">
        <v>132000000</v>
      </c>
      <c r="J143" s="18"/>
      <c r="K143" s="18"/>
      <c r="L143" s="167"/>
      <c r="M143" s="19"/>
      <c r="N143" s="6"/>
      <c r="O143" s="6"/>
      <c r="P143" s="61" t="s">
        <v>335</v>
      </c>
      <c r="Q143" s="19"/>
      <c r="R143" s="19"/>
      <c r="S143" s="5"/>
      <c r="T143" s="5" t="s">
        <v>582</v>
      </c>
      <c r="U143" s="65" t="s">
        <v>455</v>
      </c>
      <c r="V143" s="63" t="s">
        <v>510</v>
      </c>
      <c r="W143" s="19"/>
      <c r="X143" s="19"/>
      <c r="Y143" s="19"/>
      <c r="Z143" s="19"/>
      <c r="AA143" s="19"/>
      <c r="AB143" s="34" t="e">
        <f t="shared" si="10"/>
        <v>#DIV/0!</v>
      </c>
      <c r="AC143" s="34" t="e">
        <f t="shared" si="11"/>
        <v>#DIV/0!</v>
      </c>
      <c r="AD143" s="32" t="e">
        <f t="shared" si="12"/>
        <v>#DIV/0!</v>
      </c>
      <c r="AE143" s="33" t="e">
        <f t="shared" si="13"/>
        <v>#DIV/0!</v>
      </c>
      <c r="AF143" s="33" t="e">
        <f t="shared" si="14"/>
        <v>#DIV/0!</v>
      </c>
      <c r="AG143" s="19"/>
      <c r="AH143" s="5" t="s">
        <v>753</v>
      </c>
    </row>
    <row r="144" spans="1:34" ht="72" customHeight="1" x14ac:dyDescent="0.25">
      <c r="A144" s="5" t="s">
        <v>130</v>
      </c>
      <c r="B144" s="5" t="s">
        <v>131</v>
      </c>
      <c r="C144" s="5" t="s">
        <v>746</v>
      </c>
      <c r="D144" s="5" t="s">
        <v>137</v>
      </c>
      <c r="E144" s="5" t="s">
        <v>41</v>
      </c>
      <c r="F144" s="5" t="s">
        <v>138</v>
      </c>
      <c r="G144" s="59" t="s">
        <v>139</v>
      </c>
      <c r="H144" s="5" t="s">
        <v>140</v>
      </c>
      <c r="I144" s="99"/>
      <c r="J144" s="18"/>
      <c r="K144" s="18"/>
      <c r="L144" s="167"/>
      <c r="M144" s="117" t="s">
        <v>729</v>
      </c>
      <c r="N144" s="113">
        <v>76622098</v>
      </c>
      <c r="O144" s="113"/>
      <c r="P144" s="61" t="s">
        <v>1006</v>
      </c>
      <c r="Q144" s="115" t="s">
        <v>1007</v>
      </c>
      <c r="R144" s="115"/>
      <c r="S144" s="112">
        <v>1</v>
      </c>
      <c r="T144" s="112" t="s">
        <v>582</v>
      </c>
      <c r="U144" s="65" t="s">
        <v>455</v>
      </c>
      <c r="V144" s="120" t="s">
        <v>510</v>
      </c>
      <c r="W144" s="115" t="s">
        <v>1008</v>
      </c>
      <c r="X144" s="118">
        <v>42491</v>
      </c>
      <c r="Y144" s="118">
        <v>42705</v>
      </c>
      <c r="Z144" s="115" t="s">
        <v>933</v>
      </c>
      <c r="AA144" s="115"/>
      <c r="AB144" s="127">
        <f>+AA144/S144</f>
        <v>0</v>
      </c>
      <c r="AC144" s="127">
        <f>+O144/N144</f>
        <v>0</v>
      </c>
      <c r="AD144" s="128" t="str">
        <f>+IF(AB144&lt;40%,"Crítica"," ")</f>
        <v>Crítica</v>
      </c>
      <c r="AE144" s="129" t="str">
        <f>+IF(AND(AB144&lt;=70%,AB144&gt;=40%),"Regular"," ")</f>
        <v xml:space="preserve"> </v>
      </c>
      <c r="AF144" s="129" t="str">
        <f>+IF(AB144&gt;70%,"Satisfactoria"," ")</f>
        <v xml:space="preserve"> </v>
      </c>
      <c r="AG144" s="115" t="s">
        <v>1009</v>
      </c>
      <c r="AH144" s="5" t="s">
        <v>753</v>
      </c>
    </row>
    <row r="145" spans="1:34" ht="72" customHeight="1" x14ac:dyDescent="0.25">
      <c r="A145" s="5" t="s">
        <v>130</v>
      </c>
      <c r="B145" s="5" t="s">
        <v>131</v>
      </c>
      <c r="C145" s="5" t="s">
        <v>746</v>
      </c>
      <c r="D145" s="5" t="s">
        <v>137</v>
      </c>
      <c r="E145" s="5" t="s">
        <v>41</v>
      </c>
      <c r="F145" s="5" t="s">
        <v>138</v>
      </c>
      <c r="G145" s="59" t="s">
        <v>139</v>
      </c>
      <c r="H145" s="5" t="s">
        <v>140</v>
      </c>
      <c r="I145" s="99"/>
      <c r="J145" s="18"/>
      <c r="K145" s="18"/>
      <c r="L145" s="167"/>
      <c r="M145" s="117" t="s">
        <v>729</v>
      </c>
      <c r="N145" s="113">
        <v>382935075</v>
      </c>
      <c r="O145" s="113"/>
      <c r="P145" s="61" t="s">
        <v>1010</v>
      </c>
      <c r="Q145" s="115" t="s">
        <v>943</v>
      </c>
      <c r="R145" s="115"/>
      <c r="S145" s="112">
        <v>600</v>
      </c>
      <c r="T145" s="112" t="s">
        <v>564</v>
      </c>
      <c r="U145" s="61" t="s">
        <v>441</v>
      </c>
      <c r="V145" s="120" t="s">
        <v>510</v>
      </c>
      <c r="W145" s="115" t="s">
        <v>1011</v>
      </c>
      <c r="X145" s="118">
        <v>42491</v>
      </c>
      <c r="Y145" s="118">
        <v>42705</v>
      </c>
      <c r="Z145" s="115" t="s">
        <v>933</v>
      </c>
      <c r="AA145" s="115"/>
      <c r="AB145" s="127">
        <f>+AA145/S145</f>
        <v>0</v>
      </c>
      <c r="AC145" s="127">
        <f>+O145/N145</f>
        <v>0</v>
      </c>
      <c r="AD145" s="128" t="str">
        <f>+IF(AB145&lt;40%,"Crítica"," ")</f>
        <v>Crítica</v>
      </c>
      <c r="AE145" s="129" t="str">
        <f>+IF(AND(AB145&lt;=70%,AB145&gt;=40%),"Regular"," ")</f>
        <v xml:space="preserve"> </v>
      </c>
      <c r="AF145" s="129" t="str">
        <f>+IF(AB145&gt;70%,"Satisfactoria"," ")</f>
        <v xml:space="preserve"> </v>
      </c>
      <c r="AG145" s="115" t="s">
        <v>1012</v>
      </c>
      <c r="AH145" s="5" t="s">
        <v>753</v>
      </c>
    </row>
    <row r="146" spans="1:34" ht="51" customHeight="1" x14ac:dyDescent="0.25">
      <c r="A146" s="5" t="s">
        <v>130</v>
      </c>
      <c r="B146" s="5" t="s">
        <v>131</v>
      </c>
      <c r="C146" s="5" t="s">
        <v>746</v>
      </c>
      <c r="D146" s="5" t="s">
        <v>137</v>
      </c>
      <c r="E146" s="5" t="s">
        <v>41</v>
      </c>
      <c r="F146" s="5" t="s">
        <v>138</v>
      </c>
      <c r="G146" s="59" t="s">
        <v>139</v>
      </c>
      <c r="H146" s="5" t="s">
        <v>140</v>
      </c>
      <c r="I146" s="99">
        <v>245000000</v>
      </c>
      <c r="J146" s="18"/>
      <c r="K146" s="18"/>
      <c r="L146" s="167"/>
      <c r="M146" s="19"/>
      <c r="N146" s="6"/>
      <c r="O146" s="6"/>
      <c r="P146" s="61" t="s">
        <v>336</v>
      </c>
      <c r="Q146" s="19"/>
      <c r="R146" s="19"/>
      <c r="S146" s="5"/>
      <c r="T146" s="5" t="s">
        <v>583</v>
      </c>
      <c r="U146" s="65" t="s">
        <v>455</v>
      </c>
      <c r="V146" s="63" t="s">
        <v>8</v>
      </c>
      <c r="W146" s="19"/>
      <c r="X146" s="19"/>
      <c r="Y146" s="19"/>
      <c r="Z146" s="19"/>
      <c r="AA146" s="19"/>
      <c r="AB146" s="34" t="e">
        <f t="shared" si="10"/>
        <v>#DIV/0!</v>
      </c>
      <c r="AC146" s="34" t="e">
        <f t="shared" si="11"/>
        <v>#DIV/0!</v>
      </c>
      <c r="AD146" s="32" t="e">
        <f t="shared" si="12"/>
        <v>#DIV/0!</v>
      </c>
      <c r="AE146" s="33" t="e">
        <f t="shared" si="13"/>
        <v>#DIV/0!</v>
      </c>
      <c r="AF146" s="33" t="e">
        <f t="shared" si="14"/>
        <v>#DIV/0!</v>
      </c>
      <c r="AG146" s="19"/>
      <c r="AH146" s="5" t="s">
        <v>753</v>
      </c>
    </row>
    <row r="147" spans="1:34" ht="51" customHeight="1" x14ac:dyDescent="0.25">
      <c r="A147" s="5" t="s">
        <v>130</v>
      </c>
      <c r="B147" s="5" t="s">
        <v>131</v>
      </c>
      <c r="C147" s="5" t="s">
        <v>746</v>
      </c>
      <c r="D147" s="5" t="s">
        <v>137</v>
      </c>
      <c r="E147" s="5" t="s">
        <v>41</v>
      </c>
      <c r="F147" s="5" t="s">
        <v>138</v>
      </c>
      <c r="G147" s="59" t="s">
        <v>139</v>
      </c>
      <c r="H147" s="5" t="s">
        <v>140</v>
      </c>
      <c r="I147" s="99">
        <v>630000000</v>
      </c>
      <c r="J147" s="18"/>
      <c r="K147" s="18"/>
      <c r="L147" s="167"/>
      <c r="M147" s="19"/>
      <c r="N147" s="6"/>
      <c r="O147" s="6"/>
      <c r="P147" s="61" t="s">
        <v>337</v>
      </c>
      <c r="Q147" s="19"/>
      <c r="R147" s="19"/>
      <c r="S147" s="5"/>
      <c r="T147" s="5" t="s">
        <v>584</v>
      </c>
      <c r="U147" s="65" t="s">
        <v>457</v>
      </c>
      <c r="V147" s="63" t="s">
        <v>510</v>
      </c>
      <c r="W147" s="19"/>
      <c r="X147" s="19"/>
      <c r="Y147" s="19"/>
      <c r="Z147" s="19"/>
      <c r="AA147" s="19"/>
      <c r="AB147" s="34" t="e">
        <f t="shared" si="10"/>
        <v>#DIV/0!</v>
      </c>
      <c r="AC147" s="34" t="e">
        <f t="shared" si="11"/>
        <v>#DIV/0!</v>
      </c>
      <c r="AD147" s="32" t="e">
        <f t="shared" si="12"/>
        <v>#DIV/0!</v>
      </c>
      <c r="AE147" s="33" t="e">
        <f t="shared" si="13"/>
        <v>#DIV/0!</v>
      </c>
      <c r="AF147" s="33" t="e">
        <f t="shared" si="14"/>
        <v>#DIV/0!</v>
      </c>
      <c r="AG147" s="19"/>
      <c r="AH147" s="5" t="s">
        <v>753</v>
      </c>
    </row>
    <row r="148" spans="1:34" ht="76.5" customHeight="1" x14ac:dyDescent="0.25">
      <c r="A148" s="5" t="s">
        <v>130</v>
      </c>
      <c r="B148" s="5" t="s">
        <v>131</v>
      </c>
      <c r="C148" s="5" t="s">
        <v>746</v>
      </c>
      <c r="D148" s="5" t="s">
        <v>132</v>
      </c>
      <c r="E148" s="5" t="s">
        <v>41</v>
      </c>
      <c r="F148" s="5" t="s">
        <v>133</v>
      </c>
      <c r="G148" s="59" t="s">
        <v>134</v>
      </c>
      <c r="H148" s="5" t="s">
        <v>135</v>
      </c>
      <c r="I148" s="6">
        <v>600000000</v>
      </c>
      <c r="J148" s="172" t="s">
        <v>723</v>
      </c>
      <c r="K148" s="164">
        <v>3800000000</v>
      </c>
      <c r="L148" s="164">
        <f>3800000000-1200000000</f>
        <v>2600000000</v>
      </c>
      <c r="M148" s="77" t="s">
        <v>1049</v>
      </c>
      <c r="N148" s="99">
        <v>200000000</v>
      </c>
      <c r="O148" s="6">
        <v>0</v>
      </c>
      <c r="P148" s="61" t="s">
        <v>239</v>
      </c>
      <c r="Q148" s="76" t="s">
        <v>1050</v>
      </c>
      <c r="R148" s="19"/>
      <c r="S148" s="69">
        <v>3</v>
      </c>
      <c r="T148" s="5" t="s">
        <v>1051</v>
      </c>
      <c r="U148" s="143" t="s">
        <v>1052</v>
      </c>
      <c r="V148" s="5" t="s">
        <v>510</v>
      </c>
      <c r="W148" s="144" t="s">
        <v>1053</v>
      </c>
      <c r="X148" s="108">
        <v>42401</v>
      </c>
      <c r="Y148" s="108">
        <v>42705</v>
      </c>
      <c r="Z148" s="19"/>
      <c r="AA148" s="19"/>
      <c r="AB148" s="34">
        <f>+AA148/S148</f>
        <v>0</v>
      </c>
      <c r="AC148" s="34">
        <f>+O148/N148</f>
        <v>0</v>
      </c>
      <c r="AD148" s="32" t="str">
        <f>+IF(AB148&lt;40%,"Crítica"," ")</f>
        <v>Crítica</v>
      </c>
      <c r="AE148" s="33" t="str">
        <f>+IF(AND(AB148&lt;=70%,AB148&gt;=40%),"Regular"," ")</f>
        <v xml:space="preserve"> </v>
      </c>
      <c r="AF148" s="33" t="str">
        <f>+IF(AB148&gt;70%,"Satisfactoria"," ")</f>
        <v xml:space="preserve"> </v>
      </c>
      <c r="AG148" s="19"/>
      <c r="AH148" s="5" t="s">
        <v>750</v>
      </c>
    </row>
    <row r="149" spans="1:34" ht="76.5" customHeight="1" x14ac:dyDescent="0.25">
      <c r="A149" s="5" t="s">
        <v>130</v>
      </c>
      <c r="B149" s="5" t="s">
        <v>131</v>
      </c>
      <c r="C149" s="5" t="s">
        <v>746</v>
      </c>
      <c r="D149" s="5" t="s">
        <v>132</v>
      </c>
      <c r="E149" s="5" t="s">
        <v>41</v>
      </c>
      <c r="F149" s="5" t="s">
        <v>133</v>
      </c>
      <c r="G149" s="59" t="s">
        <v>134</v>
      </c>
      <c r="H149" s="5" t="s">
        <v>135</v>
      </c>
      <c r="I149" s="6">
        <v>475000000</v>
      </c>
      <c r="J149" s="173"/>
      <c r="K149" s="165"/>
      <c r="L149" s="165"/>
      <c r="M149" s="77" t="s">
        <v>1049</v>
      </c>
      <c r="N149" s="99">
        <v>200000000</v>
      </c>
      <c r="O149" s="6"/>
      <c r="P149" s="61" t="s">
        <v>240</v>
      </c>
      <c r="Q149" s="76" t="s">
        <v>1054</v>
      </c>
      <c r="R149" s="5"/>
      <c r="S149" s="80">
        <v>3</v>
      </c>
      <c r="T149" s="5" t="s">
        <v>1055</v>
      </c>
      <c r="U149" s="143" t="s">
        <v>1056</v>
      </c>
      <c r="V149" s="5" t="s">
        <v>510</v>
      </c>
      <c r="W149" s="144" t="s">
        <v>1057</v>
      </c>
      <c r="X149" s="108">
        <v>42401</v>
      </c>
      <c r="Y149" s="108">
        <v>42705</v>
      </c>
      <c r="Z149" s="19"/>
      <c r="AA149" s="19"/>
      <c r="AB149" s="34">
        <f>+AA149/S149</f>
        <v>0</v>
      </c>
      <c r="AC149" s="34">
        <f>+O149/N149</f>
        <v>0</v>
      </c>
      <c r="AD149" s="32" t="str">
        <f>+IF(AB149&lt;40%,"Crítica"," ")</f>
        <v>Crítica</v>
      </c>
      <c r="AE149" s="33" t="str">
        <f>+IF(AND(AB149&lt;=70%,AB149&gt;=40%),"Regular"," ")</f>
        <v xml:space="preserve"> </v>
      </c>
      <c r="AF149" s="33" t="str">
        <f>+IF(AB149&gt;70%,"Satisfactoria"," ")</f>
        <v xml:space="preserve"> </v>
      </c>
      <c r="AG149" s="19"/>
      <c r="AH149" s="5" t="s">
        <v>750</v>
      </c>
    </row>
    <row r="150" spans="1:34" ht="100.9" customHeight="1" x14ac:dyDescent="0.25">
      <c r="A150" s="5" t="s">
        <v>130</v>
      </c>
      <c r="B150" s="5" t="s">
        <v>131</v>
      </c>
      <c r="C150" s="5" t="s">
        <v>746</v>
      </c>
      <c r="D150" s="5" t="s">
        <v>132</v>
      </c>
      <c r="E150" s="5" t="s">
        <v>41</v>
      </c>
      <c r="F150" s="5" t="s">
        <v>133</v>
      </c>
      <c r="G150" s="59" t="s">
        <v>134</v>
      </c>
      <c r="H150" s="5" t="s">
        <v>135</v>
      </c>
      <c r="I150" s="6">
        <v>800000000</v>
      </c>
      <c r="J150" s="173"/>
      <c r="K150" s="165"/>
      <c r="L150" s="165"/>
      <c r="M150" s="77"/>
      <c r="N150" s="6"/>
      <c r="O150" s="6"/>
      <c r="P150" s="61" t="s">
        <v>338</v>
      </c>
      <c r="Q150" s="19"/>
      <c r="R150" s="19"/>
      <c r="S150" s="64"/>
      <c r="T150" s="5" t="s">
        <v>585</v>
      </c>
      <c r="U150" s="65" t="s">
        <v>458</v>
      </c>
      <c r="V150" s="63" t="s">
        <v>510</v>
      </c>
      <c r="W150" s="19"/>
      <c r="X150" s="108"/>
      <c r="Y150" s="108"/>
      <c r="Z150" s="19"/>
      <c r="AA150" s="19"/>
      <c r="AB150" s="34" t="e">
        <f t="shared" si="10"/>
        <v>#DIV/0!</v>
      </c>
      <c r="AC150" s="34" t="e">
        <f t="shared" si="11"/>
        <v>#DIV/0!</v>
      </c>
      <c r="AD150" s="32" t="e">
        <f t="shared" si="12"/>
        <v>#DIV/0!</v>
      </c>
      <c r="AE150" s="33" t="e">
        <f t="shared" si="13"/>
        <v>#DIV/0!</v>
      </c>
      <c r="AF150" s="33" t="e">
        <f t="shared" si="14"/>
        <v>#DIV/0!</v>
      </c>
      <c r="AG150" s="19"/>
      <c r="AH150" s="5" t="s">
        <v>750</v>
      </c>
    </row>
    <row r="151" spans="1:34" ht="108.6" customHeight="1" x14ac:dyDescent="0.25">
      <c r="A151" s="5" t="s">
        <v>130</v>
      </c>
      <c r="B151" s="5" t="s">
        <v>131</v>
      </c>
      <c r="C151" s="5" t="s">
        <v>746</v>
      </c>
      <c r="D151" s="5" t="s">
        <v>132</v>
      </c>
      <c r="E151" s="5" t="s">
        <v>41</v>
      </c>
      <c r="F151" s="5" t="s">
        <v>133</v>
      </c>
      <c r="G151" s="59" t="s">
        <v>134</v>
      </c>
      <c r="H151" s="5" t="s">
        <v>135</v>
      </c>
      <c r="I151" s="6">
        <v>1000000000</v>
      </c>
      <c r="J151" s="173"/>
      <c r="K151" s="165"/>
      <c r="L151" s="165"/>
      <c r="M151" s="77" t="s">
        <v>1049</v>
      </c>
      <c r="N151" s="99">
        <v>900000000</v>
      </c>
      <c r="O151" s="6"/>
      <c r="P151" s="144" t="s">
        <v>1058</v>
      </c>
      <c r="Q151" s="76" t="s">
        <v>1059</v>
      </c>
      <c r="R151" s="5"/>
      <c r="S151" s="80">
        <v>16020</v>
      </c>
      <c r="T151" s="5" t="s">
        <v>588</v>
      </c>
      <c r="U151" s="143" t="s">
        <v>460</v>
      </c>
      <c r="V151" s="5" t="s">
        <v>510</v>
      </c>
      <c r="W151" s="144" t="s">
        <v>1060</v>
      </c>
      <c r="X151" s="108">
        <v>42401</v>
      </c>
      <c r="Y151" s="108">
        <v>42705</v>
      </c>
      <c r="Z151" s="19"/>
      <c r="AA151" s="19"/>
      <c r="AB151" s="34">
        <f t="shared" si="10"/>
        <v>0</v>
      </c>
      <c r="AC151" s="34">
        <f t="shared" si="11"/>
        <v>0</v>
      </c>
      <c r="AD151" s="32" t="str">
        <f t="shared" si="12"/>
        <v>Crítica</v>
      </c>
      <c r="AE151" s="33" t="str">
        <f t="shared" si="13"/>
        <v xml:space="preserve"> </v>
      </c>
      <c r="AF151" s="33" t="str">
        <f t="shared" si="14"/>
        <v xml:space="preserve"> </v>
      </c>
      <c r="AG151" s="19"/>
      <c r="AH151" s="5" t="s">
        <v>750</v>
      </c>
    </row>
    <row r="152" spans="1:34" ht="76.5" customHeight="1" x14ac:dyDescent="0.25">
      <c r="A152" s="5" t="s">
        <v>130</v>
      </c>
      <c r="B152" s="5" t="s">
        <v>131</v>
      </c>
      <c r="C152" s="5" t="s">
        <v>746</v>
      </c>
      <c r="D152" s="5" t="s">
        <v>132</v>
      </c>
      <c r="E152" s="5" t="s">
        <v>41</v>
      </c>
      <c r="F152" s="5" t="s">
        <v>133</v>
      </c>
      <c r="G152" s="59" t="s">
        <v>134</v>
      </c>
      <c r="H152" s="5" t="s">
        <v>135</v>
      </c>
      <c r="I152" s="6">
        <v>125000000</v>
      </c>
      <c r="J152" s="173"/>
      <c r="K152" s="165"/>
      <c r="L152" s="165"/>
      <c r="M152" s="77" t="s">
        <v>1049</v>
      </c>
      <c r="N152" s="145">
        <v>300000000</v>
      </c>
      <c r="O152" s="6"/>
      <c r="P152" s="144" t="s">
        <v>1061</v>
      </c>
      <c r="Q152" s="76" t="s">
        <v>1062</v>
      </c>
      <c r="R152" s="5"/>
      <c r="S152" s="64">
        <v>130</v>
      </c>
      <c r="T152" s="5" t="s">
        <v>1063</v>
      </c>
      <c r="U152" s="143" t="s">
        <v>1064</v>
      </c>
      <c r="V152" s="5" t="s">
        <v>8</v>
      </c>
      <c r="W152" s="144" t="s">
        <v>1065</v>
      </c>
      <c r="X152" s="108">
        <v>42401</v>
      </c>
      <c r="Y152" s="108">
        <v>42705</v>
      </c>
      <c r="Z152" s="19"/>
      <c r="AA152" s="19"/>
      <c r="AB152" s="34">
        <f t="shared" si="10"/>
        <v>0</v>
      </c>
      <c r="AC152" s="34">
        <f t="shared" si="11"/>
        <v>0</v>
      </c>
      <c r="AD152" s="32" t="str">
        <f t="shared" si="12"/>
        <v>Crítica</v>
      </c>
      <c r="AE152" s="33" t="str">
        <f t="shared" si="13"/>
        <v xml:space="preserve"> </v>
      </c>
      <c r="AF152" s="33" t="str">
        <f t="shared" si="14"/>
        <v xml:space="preserve"> </v>
      </c>
      <c r="AG152" s="19"/>
      <c r="AH152" s="5" t="s">
        <v>750</v>
      </c>
    </row>
    <row r="153" spans="1:34" ht="76.5" customHeight="1" x14ac:dyDescent="0.25">
      <c r="A153" s="5" t="s">
        <v>130</v>
      </c>
      <c r="B153" s="5" t="s">
        <v>142</v>
      </c>
      <c r="C153" s="5" t="s">
        <v>746</v>
      </c>
      <c r="D153" s="5" t="s">
        <v>132</v>
      </c>
      <c r="E153" s="5" t="s">
        <v>41</v>
      </c>
      <c r="F153" s="5" t="s">
        <v>133</v>
      </c>
      <c r="G153" s="59" t="s">
        <v>134</v>
      </c>
      <c r="H153" s="5" t="s">
        <v>135</v>
      </c>
      <c r="I153" s="6">
        <v>400000000</v>
      </c>
      <c r="J153" s="173"/>
      <c r="K153" s="165"/>
      <c r="L153" s="165"/>
      <c r="M153" s="77"/>
      <c r="N153" s="6"/>
      <c r="O153" s="6"/>
      <c r="P153" s="61" t="s">
        <v>341</v>
      </c>
      <c r="Q153" s="19"/>
      <c r="R153" s="19"/>
      <c r="S153" s="5"/>
      <c r="T153" s="5" t="s">
        <v>588</v>
      </c>
      <c r="U153" s="65" t="s">
        <v>459</v>
      </c>
      <c r="V153" s="63" t="s">
        <v>510</v>
      </c>
      <c r="W153" s="19"/>
      <c r="X153" s="108"/>
      <c r="Y153" s="108"/>
      <c r="Z153" s="19"/>
      <c r="AA153" s="19"/>
      <c r="AB153" s="34" t="e">
        <f t="shared" si="10"/>
        <v>#DIV/0!</v>
      </c>
      <c r="AC153" s="34" t="e">
        <f t="shared" si="11"/>
        <v>#DIV/0!</v>
      </c>
      <c r="AD153" s="32" t="e">
        <f t="shared" si="12"/>
        <v>#DIV/0!</v>
      </c>
      <c r="AE153" s="33" t="e">
        <f t="shared" si="13"/>
        <v>#DIV/0!</v>
      </c>
      <c r="AF153" s="33" t="e">
        <f t="shared" si="14"/>
        <v>#DIV/0!</v>
      </c>
      <c r="AG153" s="19"/>
      <c r="AH153" s="5" t="s">
        <v>750</v>
      </c>
    </row>
    <row r="154" spans="1:34" ht="117" customHeight="1" x14ac:dyDescent="0.25">
      <c r="A154" s="5" t="s">
        <v>130</v>
      </c>
      <c r="B154" s="5" t="s">
        <v>142</v>
      </c>
      <c r="C154" s="5" t="s">
        <v>746</v>
      </c>
      <c r="D154" s="5" t="s">
        <v>132</v>
      </c>
      <c r="E154" s="5" t="s">
        <v>41</v>
      </c>
      <c r="F154" s="5" t="s">
        <v>133</v>
      </c>
      <c r="G154" s="59" t="s">
        <v>134</v>
      </c>
      <c r="H154" s="5" t="s">
        <v>135</v>
      </c>
      <c r="I154" s="6">
        <v>400000000</v>
      </c>
      <c r="J154" s="174"/>
      <c r="K154" s="166"/>
      <c r="L154" s="165"/>
      <c r="M154" s="77" t="s">
        <v>1049</v>
      </c>
      <c r="N154" s="99">
        <v>1000000000</v>
      </c>
      <c r="O154" s="6"/>
      <c r="P154" s="144" t="s">
        <v>1066</v>
      </c>
      <c r="Q154" s="5" t="s">
        <v>1067</v>
      </c>
      <c r="R154" s="5"/>
      <c r="S154" s="80">
        <v>1605</v>
      </c>
      <c r="T154" s="5" t="s">
        <v>1068</v>
      </c>
      <c r="U154" s="143" t="s">
        <v>1069</v>
      </c>
      <c r="V154" s="5" t="s">
        <v>510</v>
      </c>
      <c r="W154" s="144" t="s">
        <v>1070</v>
      </c>
      <c r="X154" s="108">
        <v>42401</v>
      </c>
      <c r="Y154" s="108">
        <v>42705</v>
      </c>
      <c r="Z154" s="19"/>
      <c r="AA154" s="19"/>
      <c r="AB154" s="34">
        <f t="shared" si="10"/>
        <v>0</v>
      </c>
      <c r="AC154" s="34">
        <f t="shared" si="11"/>
        <v>0</v>
      </c>
      <c r="AD154" s="32" t="str">
        <f t="shared" si="12"/>
        <v>Crítica</v>
      </c>
      <c r="AE154" s="33" t="str">
        <f t="shared" si="13"/>
        <v xml:space="preserve"> </v>
      </c>
      <c r="AF154" s="33" t="str">
        <f t="shared" si="14"/>
        <v xml:space="preserve"> </v>
      </c>
      <c r="AG154" s="19"/>
      <c r="AH154" s="5" t="s">
        <v>750</v>
      </c>
    </row>
    <row r="155" spans="1:34" ht="82.9" customHeight="1" x14ac:dyDescent="0.25">
      <c r="A155" s="5" t="s">
        <v>130</v>
      </c>
      <c r="B155" s="5" t="s">
        <v>136</v>
      </c>
      <c r="C155" s="5" t="s">
        <v>746</v>
      </c>
      <c r="D155" s="5" t="s">
        <v>143</v>
      </c>
      <c r="E155" s="5" t="s">
        <v>41</v>
      </c>
      <c r="F155" s="5" t="s">
        <v>144</v>
      </c>
      <c r="G155" s="59" t="s">
        <v>145</v>
      </c>
      <c r="H155" s="5" t="s">
        <v>146</v>
      </c>
      <c r="I155" s="6"/>
      <c r="J155" s="18" t="s">
        <v>723</v>
      </c>
      <c r="K155" s="164">
        <v>12112885902</v>
      </c>
      <c r="L155" s="164">
        <f>12112885902-5335885902-661031000</f>
        <v>6115969000</v>
      </c>
      <c r="M155" s="19" t="s">
        <v>1071</v>
      </c>
      <c r="N155" s="6">
        <v>2126000000</v>
      </c>
      <c r="O155" s="6"/>
      <c r="P155" s="61" t="s">
        <v>343</v>
      </c>
      <c r="Q155" s="19" t="s">
        <v>1072</v>
      </c>
      <c r="R155" s="19"/>
      <c r="S155" s="5">
        <v>1</v>
      </c>
      <c r="T155" s="5" t="s">
        <v>589</v>
      </c>
      <c r="U155" s="65" t="s">
        <v>461</v>
      </c>
      <c r="V155" s="63" t="s">
        <v>510</v>
      </c>
      <c r="W155" s="19" t="s">
        <v>1073</v>
      </c>
      <c r="X155" s="146">
        <v>42464</v>
      </c>
      <c r="Y155" s="146">
        <v>42735</v>
      </c>
      <c r="Z155" s="19" t="s">
        <v>1074</v>
      </c>
      <c r="AA155" s="19"/>
      <c r="AB155" s="34">
        <f t="shared" si="10"/>
        <v>0</v>
      </c>
      <c r="AC155" s="34">
        <f t="shared" si="11"/>
        <v>0</v>
      </c>
      <c r="AD155" s="32" t="str">
        <f t="shared" si="12"/>
        <v>Crítica</v>
      </c>
      <c r="AE155" s="33" t="str">
        <f t="shared" si="13"/>
        <v xml:space="preserve"> </v>
      </c>
      <c r="AF155" s="33" t="str">
        <f t="shared" si="14"/>
        <v xml:space="preserve"> </v>
      </c>
      <c r="AG155" s="19" t="s">
        <v>1075</v>
      </c>
      <c r="AH155" s="5" t="s">
        <v>752</v>
      </c>
    </row>
    <row r="156" spans="1:34" ht="96" customHeight="1" x14ac:dyDescent="0.25">
      <c r="A156" s="5" t="s">
        <v>130</v>
      </c>
      <c r="B156" s="5" t="s">
        <v>136</v>
      </c>
      <c r="C156" s="5" t="s">
        <v>746</v>
      </c>
      <c r="D156" s="5" t="s">
        <v>143</v>
      </c>
      <c r="E156" s="5" t="s">
        <v>41</v>
      </c>
      <c r="F156" s="5" t="s">
        <v>144</v>
      </c>
      <c r="G156" s="59" t="s">
        <v>145</v>
      </c>
      <c r="H156" s="5" t="s">
        <v>146</v>
      </c>
      <c r="I156" s="6"/>
      <c r="J156" s="18" t="s">
        <v>723</v>
      </c>
      <c r="K156" s="165"/>
      <c r="L156" s="165"/>
      <c r="M156" s="19" t="s">
        <v>1071</v>
      </c>
      <c r="N156" s="6">
        <v>2100763000</v>
      </c>
      <c r="O156" s="6"/>
      <c r="P156" s="61" t="s">
        <v>1076</v>
      </c>
      <c r="Q156" s="19" t="s">
        <v>1072</v>
      </c>
      <c r="R156" s="19"/>
      <c r="S156" s="5">
        <v>1</v>
      </c>
      <c r="T156" s="5" t="s">
        <v>589</v>
      </c>
      <c r="U156" s="65" t="s">
        <v>461</v>
      </c>
      <c r="V156" s="63" t="s">
        <v>510</v>
      </c>
      <c r="W156" s="19" t="s">
        <v>1073</v>
      </c>
      <c r="X156" s="146">
        <v>42464</v>
      </c>
      <c r="Y156" s="146">
        <v>42735</v>
      </c>
      <c r="Z156" s="19" t="s">
        <v>1074</v>
      </c>
      <c r="AA156" s="19"/>
      <c r="AB156" s="34">
        <f t="shared" si="10"/>
        <v>0</v>
      </c>
      <c r="AC156" s="34">
        <f t="shared" si="11"/>
        <v>0</v>
      </c>
      <c r="AD156" s="32" t="str">
        <f t="shared" si="12"/>
        <v>Crítica</v>
      </c>
      <c r="AE156" s="33" t="str">
        <f t="shared" si="13"/>
        <v xml:space="preserve"> </v>
      </c>
      <c r="AF156" s="33" t="str">
        <f t="shared" si="14"/>
        <v xml:space="preserve"> </v>
      </c>
      <c r="AG156" s="19" t="s">
        <v>1075</v>
      </c>
      <c r="AH156" s="5" t="s">
        <v>752</v>
      </c>
    </row>
    <row r="157" spans="1:34" ht="101.45" customHeight="1" x14ac:dyDescent="0.25">
      <c r="A157" s="5" t="s">
        <v>130</v>
      </c>
      <c r="B157" s="5" t="s">
        <v>136</v>
      </c>
      <c r="C157" s="5" t="s">
        <v>746</v>
      </c>
      <c r="D157" s="5" t="s">
        <v>143</v>
      </c>
      <c r="E157" s="5" t="s">
        <v>41</v>
      </c>
      <c r="F157" s="5" t="s">
        <v>144</v>
      </c>
      <c r="G157" s="59" t="s">
        <v>145</v>
      </c>
      <c r="H157" s="5" t="s">
        <v>146</v>
      </c>
      <c r="I157" s="6"/>
      <c r="J157" s="18" t="s">
        <v>723</v>
      </c>
      <c r="K157" s="165"/>
      <c r="L157" s="165"/>
      <c r="M157" s="19" t="s">
        <v>1071</v>
      </c>
      <c r="N157" s="6">
        <v>135000000</v>
      </c>
      <c r="O157" s="6"/>
      <c r="P157" s="61" t="s">
        <v>1077</v>
      </c>
      <c r="Q157" s="19" t="s">
        <v>1078</v>
      </c>
      <c r="R157" s="19"/>
      <c r="S157" s="5">
        <v>1</v>
      </c>
      <c r="T157" s="5" t="s">
        <v>621</v>
      </c>
      <c r="U157" s="65" t="s">
        <v>1080</v>
      </c>
      <c r="V157" s="63" t="s">
        <v>510</v>
      </c>
      <c r="W157" s="19" t="s">
        <v>1079</v>
      </c>
      <c r="X157" s="146">
        <v>42464</v>
      </c>
      <c r="Y157" s="146">
        <v>42735</v>
      </c>
      <c r="Z157" s="19" t="s">
        <v>1074</v>
      </c>
      <c r="AA157" s="19"/>
      <c r="AB157" s="34">
        <f t="shared" si="10"/>
        <v>0</v>
      </c>
      <c r="AC157" s="34">
        <f t="shared" si="11"/>
        <v>0</v>
      </c>
      <c r="AD157" s="32" t="str">
        <f t="shared" si="12"/>
        <v>Crítica</v>
      </c>
      <c r="AE157" s="33" t="str">
        <f t="shared" si="13"/>
        <v xml:space="preserve"> </v>
      </c>
      <c r="AF157" s="33" t="str">
        <f t="shared" si="14"/>
        <v xml:space="preserve"> </v>
      </c>
      <c r="AG157" s="19" t="s">
        <v>1075</v>
      </c>
      <c r="AH157" s="5" t="s">
        <v>752</v>
      </c>
    </row>
    <row r="158" spans="1:34" ht="76.5" customHeight="1" x14ac:dyDescent="0.25">
      <c r="A158" s="5" t="s">
        <v>130</v>
      </c>
      <c r="B158" s="5" t="s">
        <v>136</v>
      </c>
      <c r="C158" s="5" t="s">
        <v>746</v>
      </c>
      <c r="D158" s="5" t="s">
        <v>143</v>
      </c>
      <c r="E158" s="5" t="s">
        <v>41</v>
      </c>
      <c r="F158" s="5" t="s">
        <v>144</v>
      </c>
      <c r="G158" s="59" t="s">
        <v>145</v>
      </c>
      <c r="H158" s="5" t="s">
        <v>146</v>
      </c>
      <c r="I158" s="6"/>
      <c r="J158" s="18" t="s">
        <v>723</v>
      </c>
      <c r="K158" s="165"/>
      <c r="L158" s="165"/>
      <c r="M158" s="19" t="s">
        <v>1071</v>
      </c>
      <c r="N158" s="147">
        <v>188969000</v>
      </c>
      <c r="O158" s="6"/>
      <c r="P158" s="61" t="s">
        <v>1081</v>
      </c>
      <c r="Q158" s="19" t="s">
        <v>1082</v>
      </c>
      <c r="R158" s="19"/>
      <c r="S158" s="5">
        <v>1</v>
      </c>
      <c r="T158" s="5" t="s">
        <v>621</v>
      </c>
      <c r="U158" s="65" t="s">
        <v>1085</v>
      </c>
      <c r="V158" s="63" t="s">
        <v>510</v>
      </c>
      <c r="W158" s="19" t="s">
        <v>1083</v>
      </c>
      <c r="X158" s="146">
        <v>42464</v>
      </c>
      <c r="Y158" s="146">
        <v>42612</v>
      </c>
      <c r="Z158" s="19" t="s">
        <v>1084</v>
      </c>
      <c r="AA158" s="19"/>
      <c r="AB158" s="34">
        <f t="shared" si="10"/>
        <v>0</v>
      </c>
      <c r="AC158" s="34">
        <f t="shared" si="11"/>
        <v>0</v>
      </c>
      <c r="AD158" s="32" t="str">
        <f t="shared" si="12"/>
        <v>Crítica</v>
      </c>
      <c r="AE158" s="33" t="str">
        <f t="shared" si="13"/>
        <v xml:space="preserve"> </v>
      </c>
      <c r="AF158" s="33" t="str">
        <f t="shared" si="14"/>
        <v xml:space="preserve"> </v>
      </c>
      <c r="AG158" s="19" t="s">
        <v>1075</v>
      </c>
      <c r="AH158" s="5" t="s">
        <v>752</v>
      </c>
    </row>
    <row r="159" spans="1:34" ht="76.5" customHeight="1" x14ac:dyDescent="0.25">
      <c r="A159" s="5" t="s">
        <v>130</v>
      </c>
      <c r="B159" s="5" t="s">
        <v>136</v>
      </c>
      <c r="C159" s="5" t="s">
        <v>746</v>
      </c>
      <c r="D159" s="5" t="s">
        <v>143</v>
      </c>
      <c r="E159" s="5" t="s">
        <v>41</v>
      </c>
      <c r="F159" s="5" t="s">
        <v>144</v>
      </c>
      <c r="G159" s="59" t="s">
        <v>145</v>
      </c>
      <c r="H159" s="5" t="s">
        <v>146</v>
      </c>
      <c r="I159" s="6"/>
      <c r="J159" s="18" t="s">
        <v>723</v>
      </c>
      <c r="K159" s="165"/>
      <c r="L159" s="165"/>
      <c r="M159" s="19" t="s">
        <v>1071</v>
      </c>
      <c r="N159" s="6">
        <v>1565237000</v>
      </c>
      <c r="O159" s="6"/>
      <c r="P159" s="61" t="s">
        <v>345</v>
      </c>
      <c r="Q159" s="19" t="s">
        <v>1072</v>
      </c>
      <c r="R159" s="19"/>
      <c r="S159" s="5">
        <v>1</v>
      </c>
      <c r="T159" s="5" t="s">
        <v>589</v>
      </c>
      <c r="U159" s="65" t="s">
        <v>461</v>
      </c>
      <c r="V159" s="63" t="s">
        <v>510</v>
      </c>
      <c r="W159" s="19"/>
      <c r="X159" s="19"/>
      <c r="Y159" s="19"/>
      <c r="Z159" s="19"/>
      <c r="AA159" s="19"/>
      <c r="AB159" s="34">
        <f>+AA159/S159</f>
        <v>0</v>
      </c>
      <c r="AC159" s="34">
        <f>+O159/N159</f>
        <v>0</v>
      </c>
      <c r="AD159" s="32" t="str">
        <f>+IF(AB159&lt;40%,"Crítica"," ")</f>
        <v>Crítica</v>
      </c>
      <c r="AE159" s="33" t="str">
        <f>+IF(AND(AB159&lt;=70%,AB159&gt;=40%),"Regular"," ")</f>
        <v xml:space="preserve"> </v>
      </c>
      <c r="AF159" s="33" t="str">
        <f>+IF(AB159&gt;70%,"Satisfactoria"," ")</f>
        <v xml:space="preserve"> </v>
      </c>
      <c r="AG159" s="19"/>
      <c r="AH159" s="5" t="s">
        <v>752</v>
      </c>
    </row>
    <row r="160" spans="1:34" ht="71.45" customHeight="1" x14ac:dyDescent="0.25">
      <c r="A160" s="5" t="s">
        <v>130</v>
      </c>
      <c r="B160" s="5" t="s">
        <v>136</v>
      </c>
      <c r="C160" s="5" t="s">
        <v>746</v>
      </c>
      <c r="D160" s="5" t="s">
        <v>143</v>
      </c>
      <c r="E160" s="5" t="s">
        <v>41</v>
      </c>
      <c r="F160" s="5" t="s">
        <v>144</v>
      </c>
      <c r="G160" s="59" t="s">
        <v>145</v>
      </c>
      <c r="H160" s="5" t="s">
        <v>146</v>
      </c>
      <c r="I160" s="6"/>
      <c r="J160" s="18"/>
      <c r="K160" s="165"/>
      <c r="L160" s="165"/>
      <c r="M160" s="19"/>
      <c r="N160" s="6"/>
      <c r="O160" s="6"/>
      <c r="P160" s="61" t="s">
        <v>346</v>
      </c>
      <c r="Q160" s="19"/>
      <c r="R160" s="19"/>
      <c r="S160" s="5">
        <f t="shared" ref="S160:S166" si="15">SUBTOTAL(9,S154:S159)</f>
        <v>1610</v>
      </c>
      <c r="T160" s="5" t="s">
        <v>590</v>
      </c>
      <c r="U160" s="65" t="s">
        <v>462</v>
      </c>
      <c r="V160" s="63" t="s">
        <v>8</v>
      </c>
      <c r="W160" s="19"/>
      <c r="X160" s="19"/>
      <c r="Y160" s="19"/>
      <c r="Z160" s="19"/>
      <c r="AA160" s="19"/>
      <c r="AB160" s="34">
        <f t="shared" si="10"/>
        <v>0</v>
      </c>
      <c r="AC160" s="34" t="e">
        <f t="shared" si="11"/>
        <v>#DIV/0!</v>
      </c>
      <c r="AD160" s="32" t="str">
        <f t="shared" si="12"/>
        <v>Crítica</v>
      </c>
      <c r="AE160" s="33" t="str">
        <f t="shared" si="13"/>
        <v xml:space="preserve"> </v>
      </c>
      <c r="AF160" s="33" t="str">
        <f t="shared" si="14"/>
        <v xml:space="preserve"> </v>
      </c>
      <c r="AG160" s="19"/>
      <c r="AH160" s="5" t="s">
        <v>752</v>
      </c>
    </row>
    <row r="161" spans="1:34" ht="97.9" customHeight="1" x14ac:dyDescent="0.25">
      <c r="A161" s="5" t="s">
        <v>130</v>
      </c>
      <c r="B161" s="5" t="s">
        <v>136</v>
      </c>
      <c r="C161" s="5" t="s">
        <v>746</v>
      </c>
      <c r="D161" s="5" t="s">
        <v>143</v>
      </c>
      <c r="E161" s="5" t="s">
        <v>41</v>
      </c>
      <c r="F161" s="5" t="s">
        <v>144</v>
      </c>
      <c r="G161" s="59" t="s">
        <v>145</v>
      </c>
      <c r="H161" s="5" t="s">
        <v>146</v>
      </c>
      <c r="I161" s="6"/>
      <c r="J161" s="18"/>
      <c r="K161" s="165"/>
      <c r="L161" s="165"/>
      <c r="M161" s="19"/>
      <c r="N161" s="6"/>
      <c r="O161" s="6"/>
      <c r="P161" s="61" t="s">
        <v>347</v>
      </c>
      <c r="Q161" s="19"/>
      <c r="R161" s="19"/>
      <c r="S161" s="5">
        <f t="shared" si="15"/>
        <v>5</v>
      </c>
      <c r="T161" s="5" t="s">
        <v>590</v>
      </c>
      <c r="U161" s="65" t="s">
        <v>462</v>
      </c>
      <c r="V161" s="63" t="s">
        <v>8</v>
      </c>
      <c r="W161" s="19"/>
      <c r="X161" s="19"/>
      <c r="Y161" s="19"/>
      <c r="Z161" s="19"/>
      <c r="AA161" s="19"/>
      <c r="AB161" s="34">
        <f t="shared" si="10"/>
        <v>0</v>
      </c>
      <c r="AC161" s="34" t="e">
        <f t="shared" si="11"/>
        <v>#DIV/0!</v>
      </c>
      <c r="AD161" s="32" t="str">
        <f t="shared" si="12"/>
        <v>Crítica</v>
      </c>
      <c r="AE161" s="33" t="str">
        <f t="shared" si="13"/>
        <v xml:space="preserve"> </v>
      </c>
      <c r="AF161" s="33" t="str">
        <f t="shared" si="14"/>
        <v xml:space="preserve"> </v>
      </c>
      <c r="AG161" s="19"/>
      <c r="AH161" s="5" t="s">
        <v>752</v>
      </c>
    </row>
    <row r="162" spans="1:34" ht="76.150000000000006" customHeight="1" x14ac:dyDescent="0.25">
      <c r="A162" s="5" t="s">
        <v>130</v>
      </c>
      <c r="B162" s="5" t="s">
        <v>136</v>
      </c>
      <c r="C162" s="5" t="s">
        <v>746</v>
      </c>
      <c r="D162" s="5" t="s">
        <v>143</v>
      </c>
      <c r="E162" s="5" t="s">
        <v>41</v>
      </c>
      <c r="F162" s="5" t="s">
        <v>144</v>
      </c>
      <c r="G162" s="59" t="s">
        <v>145</v>
      </c>
      <c r="H162" s="5" t="s">
        <v>146</v>
      </c>
      <c r="I162" s="6">
        <v>10000000</v>
      </c>
      <c r="J162" s="71"/>
      <c r="K162" s="165"/>
      <c r="L162" s="165"/>
      <c r="M162" s="77"/>
      <c r="N162" s="99"/>
      <c r="O162" s="6"/>
      <c r="P162" s="61" t="s">
        <v>348</v>
      </c>
      <c r="Q162" s="19"/>
      <c r="R162" s="19"/>
      <c r="S162" s="5">
        <f t="shared" si="15"/>
        <v>4</v>
      </c>
      <c r="T162" s="5" t="s">
        <v>591</v>
      </c>
      <c r="U162" s="65" t="s">
        <v>461</v>
      </c>
      <c r="V162" s="63" t="s">
        <v>510</v>
      </c>
      <c r="W162" s="19"/>
      <c r="X162" s="19"/>
      <c r="Y162" s="19"/>
      <c r="Z162" s="19"/>
      <c r="AA162" s="19"/>
      <c r="AB162" s="34">
        <f t="shared" si="10"/>
        <v>0</v>
      </c>
      <c r="AC162" s="34" t="e">
        <f t="shared" si="11"/>
        <v>#DIV/0!</v>
      </c>
      <c r="AD162" s="32" t="str">
        <f t="shared" si="12"/>
        <v>Crítica</v>
      </c>
      <c r="AE162" s="33" t="str">
        <f t="shared" si="13"/>
        <v xml:space="preserve"> </v>
      </c>
      <c r="AF162" s="33" t="str">
        <f t="shared" si="14"/>
        <v xml:space="preserve"> </v>
      </c>
      <c r="AG162" s="19"/>
      <c r="AH162" s="5" t="s">
        <v>752</v>
      </c>
    </row>
    <row r="163" spans="1:34" ht="72.599999999999994" customHeight="1" x14ac:dyDescent="0.25">
      <c r="A163" s="5" t="s">
        <v>130</v>
      </c>
      <c r="B163" s="5" t="s">
        <v>136</v>
      </c>
      <c r="C163" s="5" t="s">
        <v>746</v>
      </c>
      <c r="D163" s="5" t="s">
        <v>147</v>
      </c>
      <c r="E163" s="5" t="s">
        <v>41</v>
      </c>
      <c r="F163" s="5" t="s">
        <v>144</v>
      </c>
      <c r="G163" s="59" t="s">
        <v>145</v>
      </c>
      <c r="H163" s="5" t="s">
        <v>148</v>
      </c>
      <c r="I163" s="6">
        <v>1200000000</v>
      </c>
      <c r="J163" s="72"/>
      <c r="K163" s="165"/>
      <c r="L163" s="165"/>
      <c r="M163" s="19"/>
      <c r="N163" s="6"/>
      <c r="O163" s="6"/>
      <c r="P163" s="61" t="s">
        <v>349</v>
      </c>
      <c r="Q163" s="19"/>
      <c r="R163" s="19"/>
      <c r="S163" s="5">
        <f t="shared" si="15"/>
        <v>3</v>
      </c>
      <c r="T163" s="5" t="s">
        <v>592</v>
      </c>
      <c r="U163" s="65" t="s">
        <v>463</v>
      </c>
      <c r="V163" s="63" t="s">
        <v>510</v>
      </c>
      <c r="W163" s="19"/>
      <c r="X163" s="19"/>
      <c r="Y163" s="19"/>
      <c r="Z163" s="19"/>
      <c r="AA163" s="19"/>
      <c r="AB163" s="34">
        <f t="shared" si="10"/>
        <v>0</v>
      </c>
      <c r="AC163" s="34" t="e">
        <f t="shared" si="11"/>
        <v>#DIV/0!</v>
      </c>
      <c r="AD163" s="32" t="str">
        <f t="shared" si="12"/>
        <v>Crítica</v>
      </c>
      <c r="AE163" s="33" t="str">
        <f t="shared" si="13"/>
        <v xml:space="preserve"> </v>
      </c>
      <c r="AF163" s="33" t="str">
        <f t="shared" si="14"/>
        <v xml:space="preserve"> </v>
      </c>
      <c r="AG163" s="19"/>
      <c r="AH163" s="5" t="s">
        <v>752</v>
      </c>
    </row>
    <row r="164" spans="1:34" ht="54" customHeight="1" x14ac:dyDescent="0.25">
      <c r="A164" s="5" t="s">
        <v>130</v>
      </c>
      <c r="B164" s="5" t="s">
        <v>136</v>
      </c>
      <c r="C164" s="5" t="s">
        <v>746</v>
      </c>
      <c r="D164" s="5" t="s">
        <v>147</v>
      </c>
      <c r="E164" s="5" t="s">
        <v>41</v>
      </c>
      <c r="F164" s="5" t="s">
        <v>144</v>
      </c>
      <c r="G164" s="59" t="s">
        <v>145</v>
      </c>
      <c r="H164" s="5" t="s">
        <v>148</v>
      </c>
      <c r="I164" s="6">
        <v>29704127</v>
      </c>
      <c r="J164" s="72"/>
      <c r="K164" s="165"/>
      <c r="L164" s="165"/>
      <c r="M164" s="19"/>
      <c r="N164" s="6"/>
      <c r="O164" s="6"/>
      <c r="P164" s="61" t="s">
        <v>350</v>
      </c>
      <c r="Q164" s="19"/>
      <c r="R164" s="19"/>
      <c r="S164" s="64">
        <f t="shared" si="15"/>
        <v>2</v>
      </c>
      <c r="T164" s="5" t="s">
        <v>593</v>
      </c>
      <c r="U164" s="65" t="s">
        <v>464</v>
      </c>
      <c r="V164" s="63" t="s">
        <v>510</v>
      </c>
      <c r="W164" s="19"/>
      <c r="X164" s="19"/>
      <c r="Y164" s="19"/>
      <c r="Z164" s="19"/>
      <c r="AA164" s="19"/>
      <c r="AB164" s="34">
        <f t="shared" si="10"/>
        <v>0</v>
      </c>
      <c r="AC164" s="34" t="e">
        <f t="shared" si="11"/>
        <v>#DIV/0!</v>
      </c>
      <c r="AD164" s="32" t="str">
        <f t="shared" si="12"/>
        <v>Crítica</v>
      </c>
      <c r="AE164" s="33" t="str">
        <f t="shared" si="13"/>
        <v xml:space="preserve"> </v>
      </c>
      <c r="AF164" s="33" t="str">
        <f t="shared" si="14"/>
        <v xml:space="preserve"> </v>
      </c>
      <c r="AG164" s="19"/>
      <c r="AH164" s="5" t="s">
        <v>752</v>
      </c>
    </row>
    <row r="165" spans="1:34" ht="51" customHeight="1" x14ac:dyDescent="0.25">
      <c r="A165" s="5" t="s">
        <v>130</v>
      </c>
      <c r="B165" s="5" t="s">
        <v>136</v>
      </c>
      <c r="C165" s="5" t="s">
        <v>746</v>
      </c>
      <c r="D165" s="5" t="s">
        <v>147</v>
      </c>
      <c r="E165" s="5" t="s">
        <v>41</v>
      </c>
      <c r="F165" s="5" t="s">
        <v>144</v>
      </c>
      <c r="G165" s="59" t="s">
        <v>145</v>
      </c>
      <c r="H165" s="5" t="s">
        <v>148</v>
      </c>
      <c r="I165" s="6">
        <v>5419586775</v>
      </c>
      <c r="J165" s="72"/>
      <c r="K165" s="165"/>
      <c r="L165" s="165"/>
      <c r="M165" s="19"/>
      <c r="N165" s="6"/>
      <c r="O165" s="6"/>
      <c r="P165" s="61" t="s">
        <v>351</v>
      </c>
      <c r="Q165" s="19"/>
      <c r="R165" s="19"/>
      <c r="S165" s="64">
        <f t="shared" si="15"/>
        <v>1</v>
      </c>
      <c r="T165" s="5" t="s">
        <v>594</v>
      </c>
      <c r="U165" s="65" t="s">
        <v>465</v>
      </c>
      <c r="V165" s="63" t="s">
        <v>510</v>
      </c>
      <c r="W165" s="19"/>
      <c r="X165" s="19"/>
      <c r="Y165" s="19"/>
      <c r="Z165" s="19"/>
      <c r="AA165" s="19"/>
      <c r="AB165" s="34">
        <f t="shared" si="10"/>
        <v>0</v>
      </c>
      <c r="AC165" s="34" t="e">
        <f t="shared" si="11"/>
        <v>#DIV/0!</v>
      </c>
      <c r="AD165" s="32" t="str">
        <f t="shared" si="12"/>
        <v>Crítica</v>
      </c>
      <c r="AE165" s="33" t="str">
        <f t="shared" si="13"/>
        <v xml:space="preserve"> </v>
      </c>
      <c r="AF165" s="33" t="str">
        <f t="shared" si="14"/>
        <v xml:space="preserve"> </v>
      </c>
      <c r="AG165" s="19"/>
      <c r="AH165" s="5" t="s">
        <v>752</v>
      </c>
    </row>
    <row r="166" spans="1:34" ht="61.15" customHeight="1" x14ac:dyDescent="0.25">
      <c r="A166" s="5" t="s">
        <v>130</v>
      </c>
      <c r="B166" s="5" t="s">
        <v>136</v>
      </c>
      <c r="C166" s="5" t="s">
        <v>746</v>
      </c>
      <c r="D166" s="5" t="s">
        <v>147</v>
      </c>
      <c r="E166" s="5" t="s">
        <v>41</v>
      </c>
      <c r="F166" s="5" t="s">
        <v>144</v>
      </c>
      <c r="G166" s="59" t="s">
        <v>145</v>
      </c>
      <c r="H166" s="5" t="s">
        <v>148</v>
      </c>
      <c r="I166" s="6">
        <v>5453595000</v>
      </c>
      <c r="J166" s="73"/>
      <c r="K166" s="166"/>
      <c r="L166" s="166"/>
      <c r="M166" s="19"/>
      <c r="N166" s="6"/>
      <c r="O166" s="6"/>
      <c r="P166" s="61" t="s">
        <v>352</v>
      </c>
      <c r="Q166" s="19"/>
      <c r="R166" s="19"/>
      <c r="S166" s="5">
        <f t="shared" si="15"/>
        <v>0</v>
      </c>
      <c r="T166" s="5" t="s">
        <v>595</v>
      </c>
      <c r="U166" s="65" t="s">
        <v>466</v>
      </c>
      <c r="V166" s="63" t="s">
        <v>510</v>
      </c>
      <c r="W166" s="19"/>
      <c r="X166" s="19"/>
      <c r="Y166" s="19"/>
      <c r="Z166" s="19"/>
      <c r="AA166" s="19"/>
      <c r="AB166" s="34" t="e">
        <f t="shared" si="10"/>
        <v>#DIV/0!</v>
      </c>
      <c r="AC166" s="34" t="e">
        <f t="shared" si="11"/>
        <v>#DIV/0!</v>
      </c>
      <c r="AD166" s="32" t="e">
        <f t="shared" si="12"/>
        <v>#DIV/0!</v>
      </c>
      <c r="AE166" s="33" t="e">
        <f t="shared" si="13"/>
        <v>#DIV/0!</v>
      </c>
      <c r="AF166" s="33" t="e">
        <f t="shared" si="14"/>
        <v>#DIV/0!</v>
      </c>
      <c r="AG166" s="19"/>
      <c r="AH166" s="5" t="s">
        <v>752</v>
      </c>
    </row>
    <row r="167" spans="1:34" ht="178.5" x14ac:dyDescent="0.25">
      <c r="A167" s="5" t="s">
        <v>149</v>
      </c>
      <c r="B167" s="5" t="s">
        <v>150</v>
      </c>
      <c r="C167" s="5" t="s">
        <v>746</v>
      </c>
      <c r="D167" s="5" t="s">
        <v>151</v>
      </c>
      <c r="E167" s="5" t="s">
        <v>41</v>
      </c>
      <c r="F167" s="5" t="s">
        <v>152</v>
      </c>
      <c r="G167" s="59" t="s">
        <v>153</v>
      </c>
      <c r="H167" s="5" t="s">
        <v>154</v>
      </c>
      <c r="I167" s="157">
        <v>2760000000</v>
      </c>
      <c r="J167" s="159" t="s">
        <v>723</v>
      </c>
      <c r="K167" s="161">
        <v>2760000000</v>
      </c>
      <c r="L167" s="157">
        <f>2760000000-1860000000</f>
        <v>900000000</v>
      </c>
      <c r="M167" s="159" t="s">
        <v>1039</v>
      </c>
      <c r="N167" s="6">
        <v>750000000</v>
      </c>
      <c r="O167" s="6">
        <v>0</v>
      </c>
      <c r="P167" s="93" t="s">
        <v>1025</v>
      </c>
      <c r="Q167" s="19" t="s">
        <v>1026</v>
      </c>
      <c r="R167" s="139"/>
      <c r="S167" s="5">
        <v>1</v>
      </c>
      <c r="T167" s="141" t="s">
        <v>590</v>
      </c>
      <c r="U167" s="153" t="s">
        <v>462</v>
      </c>
      <c r="V167" s="155" t="s">
        <v>8</v>
      </c>
      <c r="W167" s="149" t="s">
        <v>1027</v>
      </c>
      <c r="X167" s="18" t="s">
        <v>896</v>
      </c>
      <c r="Y167" s="18" t="s">
        <v>821</v>
      </c>
      <c r="Z167" s="19"/>
      <c r="AA167" s="19"/>
      <c r="AB167" s="34">
        <f>+AA167/S167</f>
        <v>0</v>
      </c>
      <c r="AC167" s="34">
        <f t="shared" si="11"/>
        <v>0</v>
      </c>
      <c r="AD167" s="32" t="str">
        <f t="shared" si="12"/>
        <v>Crítica</v>
      </c>
      <c r="AE167" s="33" t="str">
        <f t="shared" si="13"/>
        <v xml:space="preserve"> </v>
      </c>
      <c r="AF167" s="33" t="str">
        <f t="shared" si="14"/>
        <v xml:space="preserve"> </v>
      </c>
      <c r="AG167" s="150" t="s">
        <v>1031</v>
      </c>
      <c r="AH167" s="5" t="s">
        <v>517</v>
      </c>
    </row>
    <row r="168" spans="1:34" ht="142.5" customHeight="1" x14ac:dyDescent="0.25">
      <c r="A168" s="5" t="s">
        <v>149</v>
      </c>
      <c r="B168" s="5" t="s">
        <v>150</v>
      </c>
      <c r="C168" s="5" t="s">
        <v>746</v>
      </c>
      <c r="D168" s="5" t="s">
        <v>151</v>
      </c>
      <c r="E168" s="5" t="s">
        <v>41</v>
      </c>
      <c r="F168" s="5" t="s">
        <v>152</v>
      </c>
      <c r="G168" s="59" t="s">
        <v>153</v>
      </c>
      <c r="H168" s="5" t="s">
        <v>154</v>
      </c>
      <c r="I168" s="158"/>
      <c r="J168" s="160"/>
      <c r="K168" s="162"/>
      <c r="L168" s="158"/>
      <c r="M168" s="160"/>
      <c r="N168" s="6">
        <v>150000000</v>
      </c>
      <c r="O168" s="6">
        <v>0</v>
      </c>
      <c r="P168" s="93" t="s">
        <v>1028</v>
      </c>
      <c r="Q168" s="19" t="s">
        <v>1029</v>
      </c>
      <c r="R168" s="140"/>
      <c r="S168" s="5">
        <v>1</v>
      </c>
      <c r="T168" s="141" t="s">
        <v>590</v>
      </c>
      <c r="U168" s="154"/>
      <c r="V168" s="156"/>
      <c r="W168" s="149" t="s">
        <v>1030</v>
      </c>
      <c r="X168" s="18" t="s">
        <v>896</v>
      </c>
      <c r="Y168" s="18" t="s">
        <v>821</v>
      </c>
      <c r="Z168" s="19"/>
      <c r="AA168" s="19"/>
      <c r="AB168" s="34">
        <f>+AA168/S168</f>
        <v>0</v>
      </c>
      <c r="AC168" s="34">
        <f t="shared" si="11"/>
        <v>0</v>
      </c>
      <c r="AD168" s="32" t="str">
        <f t="shared" si="12"/>
        <v>Crítica</v>
      </c>
      <c r="AE168" s="33" t="str">
        <f t="shared" si="13"/>
        <v xml:space="preserve"> </v>
      </c>
      <c r="AF168" s="33" t="str">
        <f t="shared" si="14"/>
        <v xml:space="preserve"> </v>
      </c>
      <c r="AG168" s="152"/>
      <c r="AH168" s="5" t="s">
        <v>517</v>
      </c>
    </row>
    <row r="169" spans="1:34" ht="80.25" customHeight="1" x14ac:dyDescent="0.25">
      <c r="A169" s="5" t="s">
        <v>38</v>
      </c>
      <c r="B169" s="5" t="s">
        <v>39</v>
      </c>
      <c r="C169" s="5" t="s">
        <v>746</v>
      </c>
      <c r="D169" s="5" t="s">
        <v>40</v>
      </c>
      <c r="E169" s="5" t="s">
        <v>41</v>
      </c>
      <c r="F169" s="5" t="s">
        <v>157</v>
      </c>
      <c r="G169" s="59" t="s">
        <v>158</v>
      </c>
      <c r="H169" s="5" t="s">
        <v>159</v>
      </c>
      <c r="I169" s="6">
        <v>300000000</v>
      </c>
      <c r="J169" s="159" t="s">
        <v>723</v>
      </c>
      <c r="K169" s="157">
        <v>850000000</v>
      </c>
      <c r="L169" s="157">
        <f>850000000-750000000</f>
        <v>100000000</v>
      </c>
      <c r="M169" s="18"/>
      <c r="N169" s="138"/>
      <c r="O169" s="6"/>
      <c r="P169" s="93" t="s">
        <v>362</v>
      </c>
      <c r="Q169" s="19"/>
      <c r="R169" s="19"/>
      <c r="S169" s="5">
        <v>1</v>
      </c>
      <c r="T169" s="5" t="s">
        <v>603</v>
      </c>
      <c r="U169" s="142" t="s">
        <v>473</v>
      </c>
      <c r="V169" s="63" t="s">
        <v>510</v>
      </c>
      <c r="W169" s="19" t="s">
        <v>1032</v>
      </c>
      <c r="X169" s="18"/>
      <c r="Y169" s="18"/>
      <c r="Z169" s="19"/>
      <c r="AA169" s="19"/>
      <c r="AB169" s="34">
        <f>+AA169/S169</f>
        <v>0</v>
      </c>
      <c r="AC169" s="34" t="e">
        <f>+O169/N169</f>
        <v>#DIV/0!</v>
      </c>
      <c r="AD169" s="32" t="str">
        <f>+IF(AB169&lt;40%,"Crítica"," ")</f>
        <v>Crítica</v>
      </c>
      <c r="AE169" s="33" t="str">
        <f>+IF(AND(AB169&lt;=70%,AB169&gt;=40%),"Regular"," ")</f>
        <v xml:space="preserve"> </v>
      </c>
      <c r="AF169" s="33" t="str">
        <f>+IF(AB169&gt;70%,"Satisfactoria"," ")</f>
        <v xml:space="preserve"> </v>
      </c>
      <c r="AG169" s="150" t="s">
        <v>1035</v>
      </c>
      <c r="AH169" s="5" t="s">
        <v>518</v>
      </c>
    </row>
    <row r="170" spans="1:34" ht="191.25" x14ac:dyDescent="0.25">
      <c r="A170" s="5" t="s">
        <v>155</v>
      </c>
      <c r="B170" s="5" t="s">
        <v>156</v>
      </c>
      <c r="C170" s="5" t="s">
        <v>746</v>
      </c>
      <c r="D170" s="5" t="s">
        <v>151</v>
      </c>
      <c r="E170" s="5" t="s">
        <v>41</v>
      </c>
      <c r="F170" s="5" t="s">
        <v>157</v>
      </c>
      <c r="G170" s="59" t="s">
        <v>158</v>
      </c>
      <c r="H170" s="5" t="s">
        <v>159</v>
      </c>
      <c r="I170" s="6">
        <v>150000000</v>
      </c>
      <c r="J170" s="163"/>
      <c r="K170" s="169"/>
      <c r="L170" s="169"/>
      <c r="M170" s="5" t="s">
        <v>1039</v>
      </c>
      <c r="N170" s="6">
        <f>850000000-750000000</f>
        <v>100000000</v>
      </c>
      <c r="O170" s="6">
        <v>0</v>
      </c>
      <c r="P170" s="93" t="s">
        <v>354</v>
      </c>
      <c r="Q170" s="19" t="s">
        <v>1024</v>
      </c>
      <c r="R170" s="19"/>
      <c r="S170" s="5">
        <v>505</v>
      </c>
      <c r="T170" s="5" t="s">
        <v>596</v>
      </c>
      <c r="U170" s="142" t="s">
        <v>467</v>
      </c>
      <c r="V170" s="63" t="s">
        <v>510</v>
      </c>
      <c r="W170" s="19" t="s">
        <v>1033</v>
      </c>
      <c r="X170" s="18" t="s">
        <v>896</v>
      </c>
      <c r="Y170" s="18" t="s">
        <v>821</v>
      </c>
      <c r="Z170" s="19"/>
      <c r="AA170" s="19"/>
      <c r="AB170" s="34">
        <f t="shared" si="10"/>
        <v>0</v>
      </c>
      <c r="AC170" s="34">
        <f t="shared" si="11"/>
        <v>0</v>
      </c>
      <c r="AD170" s="32" t="str">
        <f t="shared" si="12"/>
        <v>Crítica</v>
      </c>
      <c r="AE170" s="33" t="str">
        <f t="shared" si="13"/>
        <v xml:space="preserve"> </v>
      </c>
      <c r="AF170" s="33" t="str">
        <f t="shared" si="14"/>
        <v xml:space="preserve"> </v>
      </c>
      <c r="AG170" s="151"/>
      <c r="AH170" s="5" t="s">
        <v>518</v>
      </c>
    </row>
    <row r="171" spans="1:34" ht="76.5" customHeight="1" x14ac:dyDescent="0.25">
      <c r="A171" s="5" t="s">
        <v>155</v>
      </c>
      <c r="B171" s="5" t="s">
        <v>156</v>
      </c>
      <c r="C171" s="5" t="s">
        <v>746</v>
      </c>
      <c r="D171" s="5" t="s">
        <v>151</v>
      </c>
      <c r="E171" s="5" t="s">
        <v>41</v>
      </c>
      <c r="F171" s="5" t="s">
        <v>157</v>
      </c>
      <c r="G171" s="59" t="s">
        <v>158</v>
      </c>
      <c r="H171" s="5" t="s">
        <v>159</v>
      </c>
      <c r="I171" s="6">
        <v>400000000</v>
      </c>
      <c r="J171" s="160"/>
      <c r="K171" s="158"/>
      <c r="L171" s="158"/>
      <c r="M171" s="18"/>
      <c r="N171" s="6"/>
      <c r="O171" s="6"/>
      <c r="P171" s="93" t="s">
        <v>355</v>
      </c>
      <c r="Q171" s="19" t="s">
        <v>1034</v>
      </c>
      <c r="R171" s="19"/>
      <c r="S171" s="5">
        <v>220</v>
      </c>
      <c r="T171" s="5" t="s">
        <v>597</v>
      </c>
      <c r="U171" s="142" t="s">
        <v>468</v>
      </c>
      <c r="V171" s="63" t="s">
        <v>510</v>
      </c>
      <c r="W171" s="19" t="s">
        <v>1032</v>
      </c>
      <c r="X171" s="18"/>
      <c r="Y171" s="18"/>
      <c r="Z171" s="19"/>
      <c r="AA171" s="19"/>
      <c r="AB171" s="34">
        <f t="shared" si="10"/>
        <v>0</v>
      </c>
      <c r="AC171" s="34" t="e">
        <f t="shared" si="11"/>
        <v>#DIV/0!</v>
      </c>
      <c r="AD171" s="32" t="str">
        <f t="shared" si="12"/>
        <v>Crítica</v>
      </c>
      <c r="AE171" s="33" t="str">
        <f t="shared" si="13"/>
        <v xml:space="preserve"> </v>
      </c>
      <c r="AF171" s="33" t="str">
        <f t="shared" si="14"/>
        <v xml:space="preserve"> </v>
      </c>
      <c r="AG171" s="152"/>
      <c r="AH171" s="5" t="s">
        <v>518</v>
      </c>
    </row>
    <row r="172" spans="1:34" ht="408" customHeight="1" x14ac:dyDescent="0.25">
      <c r="A172" s="5" t="s">
        <v>149</v>
      </c>
      <c r="B172" s="5" t="s">
        <v>160</v>
      </c>
      <c r="C172" s="5" t="s">
        <v>746</v>
      </c>
      <c r="D172" s="5" t="s">
        <v>151</v>
      </c>
      <c r="E172" s="5" t="s">
        <v>41</v>
      </c>
      <c r="F172" s="5" t="s">
        <v>161</v>
      </c>
      <c r="G172" s="59" t="s">
        <v>162</v>
      </c>
      <c r="H172" s="5" t="s">
        <v>163</v>
      </c>
      <c r="I172" s="6">
        <v>600000000</v>
      </c>
      <c r="J172" s="18" t="s">
        <v>723</v>
      </c>
      <c r="K172" s="6">
        <v>600000000</v>
      </c>
      <c r="L172" s="6">
        <f>600000000-510009288</f>
        <v>89990712</v>
      </c>
      <c r="M172" s="19" t="s">
        <v>1039</v>
      </c>
      <c r="N172" s="6">
        <f>600000000-510009288</f>
        <v>89990712</v>
      </c>
      <c r="O172" s="6">
        <v>0</v>
      </c>
      <c r="P172" s="61" t="s">
        <v>357</v>
      </c>
      <c r="Q172" s="5" t="s">
        <v>1036</v>
      </c>
      <c r="R172" s="19"/>
      <c r="S172" s="5">
        <v>1</v>
      </c>
      <c r="T172" s="5" t="s">
        <v>1036</v>
      </c>
      <c r="U172" s="5" t="s">
        <v>1036</v>
      </c>
      <c r="V172" s="5" t="s">
        <v>1036</v>
      </c>
      <c r="W172" s="19" t="s">
        <v>1037</v>
      </c>
      <c r="X172" s="18" t="s">
        <v>896</v>
      </c>
      <c r="Y172" s="18" t="s">
        <v>821</v>
      </c>
      <c r="Z172" s="19"/>
      <c r="AA172" s="19"/>
      <c r="AB172" s="34">
        <f t="shared" si="10"/>
        <v>0</v>
      </c>
      <c r="AC172" s="34">
        <f t="shared" si="11"/>
        <v>0</v>
      </c>
      <c r="AD172" s="32" t="str">
        <f t="shared" si="12"/>
        <v>Crítica</v>
      </c>
      <c r="AE172" s="33" t="str">
        <f t="shared" si="13"/>
        <v xml:space="preserve"> </v>
      </c>
      <c r="AF172" s="33" t="str">
        <f t="shared" si="14"/>
        <v xml:space="preserve"> </v>
      </c>
      <c r="AG172" s="19" t="s">
        <v>1038</v>
      </c>
      <c r="AH172" s="5" t="s">
        <v>519</v>
      </c>
    </row>
    <row r="173" spans="1:34" ht="106.9" customHeight="1" x14ac:dyDescent="0.25">
      <c r="A173" s="5" t="s">
        <v>38</v>
      </c>
      <c r="B173" s="5" t="s">
        <v>39</v>
      </c>
      <c r="C173" s="5" t="s">
        <v>746</v>
      </c>
      <c r="D173" s="5" t="s">
        <v>45</v>
      </c>
      <c r="E173" s="5" t="s">
        <v>46</v>
      </c>
      <c r="F173" s="5" t="s">
        <v>47</v>
      </c>
      <c r="G173" s="59" t="s">
        <v>48</v>
      </c>
      <c r="H173" s="5" t="s">
        <v>49</v>
      </c>
      <c r="I173" s="6">
        <v>1800000000</v>
      </c>
      <c r="J173" s="168" t="s">
        <v>723</v>
      </c>
      <c r="K173" s="164">
        <v>9804340000</v>
      </c>
      <c r="L173" s="167">
        <v>9804340000</v>
      </c>
      <c r="M173" s="77" t="s">
        <v>732</v>
      </c>
      <c r="N173" s="99">
        <v>1600000000</v>
      </c>
      <c r="O173" s="6"/>
      <c r="P173" s="61" t="s">
        <v>816</v>
      </c>
      <c r="Q173" s="19" t="s">
        <v>817</v>
      </c>
      <c r="R173" s="18" t="s">
        <v>818</v>
      </c>
      <c r="S173" s="5">
        <v>2</v>
      </c>
      <c r="T173" s="5" t="s">
        <v>606</v>
      </c>
      <c r="U173" s="65" t="s">
        <v>819</v>
      </c>
      <c r="V173" s="63" t="s">
        <v>510</v>
      </c>
      <c r="W173" s="19" t="s">
        <v>820</v>
      </c>
      <c r="X173" s="19" t="s">
        <v>812</v>
      </c>
      <c r="Y173" s="19" t="s">
        <v>821</v>
      </c>
      <c r="Z173" s="19"/>
      <c r="AA173" s="19"/>
      <c r="AB173" s="34">
        <f t="shared" ref="AB173:AB178" si="16">+AA173/S173</f>
        <v>0</v>
      </c>
      <c r="AC173" s="34">
        <f t="shared" ref="AC173:AC178" si="17">+O173/N173</f>
        <v>0</v>
      </c>
      <c r="AD173" s="32" t="str">
        <f t="shared" ref="AD173:AD178" si="18">+IF(AB173&lt;40%,"Crítica"," ")</f>
        <v>Crítica</v>
      </c>
      <c r="AE173" s="33" t="str">
        <f t="shared" ref="AE173:AE178" si="19">+IF(AND(AB173&lt;=70%,AB173&gt;=40%),"Regular"," ")</f>
        <v xml:space="preserve"> </v>
      </c>
      <c r="AF173" s="33" t="str">
        <f t="shared" ref="AF173:AF178" si="20">+IF(AB173&gt;70%,"Satisfactoria"," ")</f>
        <v xml:space="preserve"> </v>
      </c>
      <c r="AG173" s="19" t="s">
        <v>822</v>
      </c>
      <c r="AH173" s="5" t="s">
        <v>749</v>
      </c>
    </row>
    <row r="174" spans="1:34" ht="88.9" customHeight="1" x14ac:dyDescent="0.25">
      <c r="A174" s="5" t="s">
        <v>38</v>
      </c>
      <c r="B174" s="5" t="s">
        <v>39</v>
      </c>
      <c r="C174" s="5" t="s">
        <v>746</v>
      </c>
      <c r="D174" s="5" t="s">
        <v>45</v>
      </c>
      <c r="E174" s="5" t="s">
        <v>46</v>
      </c>
      <c r="F174" s="5" t="s">
        <v>47</v>
      </c>
      <c r="G174" s="59" t="s">
        <v>48</v>
      </c>
      <c r="H174" s="5" t="s">
        <v>49</v>
      </c>
      <c r="I174" s="6">
        <v>1145042986</v>
      </c>
      <c r="J174" s="168"/>
      <c r="K174" s="165"/>
      <c r="L174" s="167"/>
      <c r="M174" s="19"/>
      <c r="N174" s="6">
        <v>2600000000</v>
      </c>
      <c r="O174" s="6"/>
      <c r="P174" s="61" t="s">
        <v>823</v>
      </c>
      <c r="Q174" s="19" t="s">
        <v>824</v>
      </c>
      <c r="R174" s="18" t="s">
        <v>818</v>
      </c>
      <c r="S174" s="5">
        <v>1</v>
      </c>
      <c r="T174" s="5" t="s">
        <v>825</v>
      </c>
      <c r="U174" s="65" t="s">
        <v>419</v>
      </c>
      <c r="V174" s="63" t="s">
        <v>510</v>
      </c>
      <c r="W174" s="19" t="s">
        <v>826</v>
      </c>
      <c r="X174" s="19" t="s">
        <v>812</v>
      </c>
      <c r="Y174" s="19" t="s">
        <v>821</v>
      </c>
      <c r="Z174" s="19"/>
      <c r="AA174" s="19"/>
      <c r="AB174" s="34">
        <f t="shared" si="16"/>
        <v>0</v>
      </c>
      <c r="AC174" s="34">
        <f t="shared" si="17"/>
        <v>0</v>
      </c>
      <c r="AD174" s="32" t="str">
        <f t="shared" si="18"/>
        <v>Crítica</v>
      </c>
      <c r="AE174" s="33" t="str">
        <f t="shared" si="19"/>
        <v xml:space="preserve"> </v>
      </c>
      <c r="AF174" s="33" t="str">
        <f t="shared" si="20"/>
        <v xml:space="preserve"> </v>
      </c>
      <c r="AG174" s="19" t="s">
        <v>827</v>
      </c>
      <c r="AH174" s="5" t="s">
        <v>749</v>
      </c>
    </row>
    <row r="175" spans="1:34" ht="88.9" customHeight="1" x14ac:dyDescent="0.25">
      <c r="A175" s="5" t="s">
        <v>38</v>
      </c>
      <c r="B175" s="5" t="s">
        <v>39</v>
      </c>
      <c r="C175" s="5" t="s">
        <v>746</v>
      </c>
      <c r="D175" s="5" t="s">
        <v>45</v>
      </c>
      <c r="E175" s="5" t="s">
        <v>46</v>
      </c>
      <c r="F175" s="5" t="s">
        <v>47</v>
      </c>
      <c r="G175" s="59" t="s">
        <v>48</v>
      </c>
      <c r="H175" s="5" t="s">
        <v>49</v>
      </c>
      <c r="I175" s="6">
        <v>800000000</v>
      </c>
      <c r="J175" s="168"/>
      <c r="K175" s="165"/>
      <c r="L175" s="167"/>
      <c r="M175" s="19"/>
      <c r="N175" s="6">
        <v>401405472</v>
      </c>
      <c r="O175" s="6"/>
      <c r="P175" s="61" t="s">
        <v>213</v>
      </c>
      <c r="Q175" s="19" t="s">
        <v>828</v>
      </c>
      <c r="R175" s="5" t="s">
        <v>818</v>
      </c>
      <c r="S175" s="5">
        <v>12</v>
      </c>
      <c r="T175" s="68" t="s">
        <v>829</v>
      </c>
      <c r="U175" s="65" t="s">
        <v>830</v>
      </c>
      <c r="V175" s="63" t="s">
        <v>8</v>
      </c>
      <c r="W175" s="19" t="s">
        <v>831</v>
      </c>
      <c r="X175" s="19" t="s">
        <v>832</v>
      </c>
      <c r="Y175" s="19" t="s">
        <v>821</v>
      </c>
      <c r="Z175" s="19"/>
      <c r="AA175" s="19"/>
      <c r="AB175" s="34">
        <f t="shared" si="16"/>
        <v>0</v>
      </c>
      <c r="AC175" s="34">
        <f t="shared" si="17"/>
        <v>0</v>
      </c>
      <c r="AD175" s="32" t="str">
        <f t="shared" si="18"/>
        <v>Crítica</v>
      </c>
      <c r="AE175" s="33" t="str">
        <f t="shared" si="19"/>
        <v xml:space="preserve"> </v>
      </c>
      <c r="AF175" s="33" t="str">
        <f t="shared" si="20"/>
        <v xml:space="preserve"> </v>
      </c>
      <c r="AG175" s="19"/>
      <c r="AH175" s="5" t="s">
        <v>749</v>
      </c>
    </row>
    <row r="176" spans="1:34" ht="102.6" customHeight="1" x14ac:dyDescent="0.25">
      <c r="A176" s="5" t="s">
        <v>50</v>
      </c>
      <c r="B176" s="5" t="s">
        <v>51</v>
      </c>
      <c r="C176" s="5" t="s">
        <v>746</v>
      </c>
      <c r="D176" s="5" t="s">
        <v>120</v>
      </c>
      <c r="E176" s="5" t="s">
        <v>41</v>
      </c>
      <c r="F176" s="5" t="s">
        <v>47</v>
      </c>
      <c r="G176" s="59" t="s">
        <v>48</v>
      </c>
      <c r="H176" s="5" t="s">
        <v>129</v>
      </c>
      <c r="I176" s="6">
        <v>500000000</v>
      </c>
      <c r="J176" s="168"/>
      <c r="K176" s="165"/>
      <c r="L176" s="167"/>
      <c r="M176" s="19"/>
      <c r="N176" s="6">
        <v>1332287494</v>
      </c>
      <c r="O176" s="6"/>
      <c r="P176" s="61" t="s">
        <v>238</v>
      </c>
      <c r="Q176" s="19" t="s">
        <v>837</v>
      </c>
      <c r="R176" s="19"/>
      <c r="S176" s="68">
        <v>14</v>
      </c>
      <c r="T176" s="68" t="s">
        <v>833</v>
      </c>
      <c r="U176" s="65" t="s">
        <v>834</v>
      </c>
      <c r="V176" s="63" t="s">
        <v>8</v>
      </c>
      <c r="W176" s="19" t="s">
        <v>835</v>
      </c>
      <c r="X176" s="19" t="s">
        <v>832</v>
      </c>
      <c r="Y176" s="19" t="s">
        <v>821</v>
      </c>
      <c r="Z176" s="19"/>
      <c r="AA176" s="19"/>
      <c r="AB176" s="34">
        <f t="shared" si="16"/>
        <v>0</v>
      </c>
      <c r="AC176" s="34">
        <f t="shared" si="17"/>
        <v>0</v>
      </c>
      <c r="AD176" s="32" t="str">
        <f t="shared" si="18"/>
        <v>Crítica</v>
      </c>
      <c r="AE176" s="33" t="str">
        <f t="shared" si="19"/>
        <v xml:space="preserve"> </v>
      </c>
      <c r="AF176" s="33" t="str">
        <f t="shared" si="20"/>
        <v xml:space="preserve"> </v>
      </c>
      <c r="AG176" s="19"/>
      <c r="AH176" s="5" t="s">
        <v>749</v>
      </c>
    </row>
    <row r="177" spans="1:34" ht="114.75" x14ac:dyDescent="0.25">
      <c r="A177" s="5" t="s">
        <v>149</v>
      </c>
      <c r="B177" s="5" t="s">
        <v>150</v>
      </c>
      <c r="C177" s="5" t="s">
        <v>746</v>
      </c>
      <c r="D177" s="5" t="s">
        <v>45</v>
      </c>
      <c r="E177" s="5" t="s">
        <v>46</v>
      </c>
      <c r="F177" s="5" t="s">
        <v>47</v>
      </c>
      <c r="G177" s="59" t="s">
        <v>48</v>
      </c>
      <c r="H177" s="5" t="s">
        <v>49</v>
      </c>
      <c r="I177" s="6">
        <v>2000000000</v>
      </c>
      <c r="J177" s="168"/>
      <c r="K177" s="165"/>
      <c r="L177" s="167"/>
      <c r="M177" s="19"/>
      <c r="N177" s="6">
        <v>1716390729</v>
      </c>
      <c r="O177" s="6"/>
      <c r="P177" s="67" t="s">
        <v>359</v>
      </c>
      <c r="Q177" s="19" t="s">
        <v>836</v>
      </c>
      <c r="R177" s="19"/>
      <c r="S177" s="68">
        <v>4</v>
      </c>
      <c r="T177" s="68" t="s">
        <v>601</v>
      </c>
      <c r="U177" s="65" t="s">
        <v>471</v>
      </c>
      <c r="V177" s="63" t="s">
        <v>510</v>
      </c>
      <c r="W177" s="19" t="s">
        <v>838</v>
      </c>
      <c r="X177" s="19" t="s">
        <v>812</v>
      </c>
      <c r="Y177" s="19" t="s">
        <v>832</v>
      </c>
      <c r="Z177" s="19"/>
      <c r="AA177" s="19"/>
      <c r="AB177" s="34">
        <f t="shared" si="16"/>
        <v>0</v>
      </c>
      <c r="AC177" s="34">
        <f t="shared" si="17"/>
        <v>0</v>
      </c>
      <c r="AD177" s="32" t="str">
        <f t="shared" si="18"/>
        <v>Crítica</v>
      </c>
      <c r="AE177" s="33" t="str">
        <f t="shared" si="19"/>
        <v xml:space="preserve"> </v>
      </c>
      <c r="AF177" s="33" t="str">
        <f t="shared" si="20"/>
        <v xml:space="preserve"> </v>
      </c>
      <c r="AG177" s="19" t="s">
        <v>839</v>
      </c>
      <c r="AH177" s="5" t="s">
        <v>749</v>
      </c>
    </row>
    <row r="178" spans="1:34" ht="115.15" customHeight="1" x14ac:dyDescent="0.25">
      <c r="A178" s="5" t="s">
        <v>149</v>
      </c>
      <c r="B178" s="5" t="s">
        <v>160</v>
      </c>
      <c r="C178" s="5" t="s">
        <v>746</v>
      </c>
      <c r="D178" s="5" t="s">
        <v>45</v>
      </c>
      <c r="E178" s="5" t="s">
        <v>46</v>
      </c>
      <c r="F178" s="5" t="s">
        <v>47</v>
      </c>
      <c r="G178" s="59" t="s">
        <v>48</v>
      </c>
      <c r="H178" s="5" t="s">
        <v>49</v>
      </c>
      <c r="I178" s="6">
        <v>500000000</v>
      </c>
      <c r="J178" s="168"/>
      <c r="K178" s="165"/>
      <c r="L178" s="167"/>
      <c r="M178" s="19"/>
      <c r="N178" s="6">
        <v>700893305</v>
      </c>
      <c r="O178" s="6"/>
      <c r="P178" s="61" t="s">
        <v>844</v>
      </c>
      <c r="Q178" s="19" t="s">
        <v>840</v>
      </c>
      <c r="R178" s="19"/>
      <c r="S178" s="68">
        <v>2</v>
      </c>
      <c r="T178" s="68" t="s">
        <v>605</v>
      </c>
      <c r="U178" s="61" t="s">
        <v>412</v>
      </c>
      <c r="V178" s="5" t="s">
        <v>510</v>
      </c>
      <c r="W178" s="19" t="s">
        <v>841</v>
      </c>
      <c r="X178" s="19" t="s">
        <v>813</v>
      </c>
      <c r="Y178" s="107" t="s">
        <v>842</v>
      </c>
      <c r="Z178" s="19"/>
      <c r="AA178" s="19"/>
      <c r="AB178" s="34">
        <f t="shared" si="16"/>
        <v>0</v>
      </c>
      <c r="AC178" s="34">
        <f t="shared" si="17"/>
        <v>0</v>
      </c>
      <c r="AD178" s="32" t="str">
        <f t="shared" si="18"/>
        <v>Crítica</v>
      </c>
      <c r="AE178" s="33" t="str">
        <f t="shared" si="19"/>
        <v xml:space="preserve"> </v>
      </c>
      <c r="AF178" s="33" t="str">
        <f t="shared" si="20"/>
        <v xml:space="preserve"> </v>
      </c>
      <c r="AG178" s="19" t="s">
        <v>843</v>
      </c>
      <c r="AH178" s="5" t="s">
        <v>749</v>
      </c>
    </row>
    <row r="179" spans="1:34" ht="38.25" x14ac:dyDescent="0.25">
      <c r="A179" s="5" t="s">
        <v>149</v>
      </c>
      <c r="B179" s="5" t="s">
        <v>168</v>
      </c>
      <c r="C179" s="5" t="s">
        <v>746</v>
      </c>
      <c r="D179" s="5" t="s">
        <v>45</v>
      </c>
      <c r="E179" s="5" t="s">
        <v>46</v>
      </c>
      <c r="F179" s="5" t="s">
        <v>47</v>
      </c>
      <c r="G179" s="59" t="s">
        <v>48</v>
      </c>
      <c r="H179" s="5" t="s">
        <v>49</v>
      </c>
      <c r="I179" s="6">
        <v>150000000</v>
      </c>
      <c r="J179" s="168"/>
      <c r="K179" s="165"/>
      <c r="L179" s="167"/>
      <c r="M179" s="19"/>
      <c r="N179" s="6">
        <v>366390000</v>
      </c>
      <c r="O179" s="6"/>
      <c r="P179" s="61" t="s">
        <v>366</v>
      </c>
      <c r="Q179" s="19" t="s">
        <v>1021</v>
      </c>
      <c r="R179" s="19"/>
      <c r="S179" s="5">
        <v>1</v>
      </c>
      <c r="T179" s="5" t="s">
        <v>606</v>
      </c>
      <c r="U179" s="19" t="s">
        <v>845</v>
      </c>
      <c r="V179" s="60" t="s">
        <v>8</v>
      </c>
      <c r="W179" s="19" t="s">
        <v>846</v>
      </c>
      <c r="X179" s="19" t="s">
        <v>847</v>
      </c>
      <c r="Y179" s="107" t="s">
        <v>842</v>
      </c>
      <c r="Z179" s="19"/>
      <c r="AA179" s="19"/>
      <c r="AB179" s="34">
        <f t="shared" si="10"/>
        <v>0</v>
      </c>
      <c r="AC179" s="34">
        <f t="shared" si="11"/>
        <v>0</v>
      </c>
      <c r="AD179" s="32" t="str">
        <f t="shared" si="12"/>
        <v>Crítica</v>
      </c>
      <c r="AE179" s="33" t="str">
        <f t="shared" si="13"/>
        <v xml:space="preserve"> </v>
      </c>
      <c r="AF179" s="33" t="str">
        <f t="shared" si="14"/>
        <v xml:space="preserve"> </v>
      </c>
      <c r="AG179" s="19" t="s">
        <v>843</v>
      </c>
      <c r="AH179" s="5" t="s">
        <v>749</v>
      </c>
    </row>
    <row r="180" spans="1:34" ht="63.75" x14ac:dyDescent="0.25">
      <c r="A180" s="5" t="s">
        <v>149</v>
      </c>
      <c r="B180" s="5" t="s">
        <v>168</v>
      </c>
      <c r="C180" s="5" t="s">
        <v>746</v>
      </c>
      <c r="D180" s="5" t="s">
        <v>45</v>
      </c>
      <c r="E180" s="5" t="s">
        <v>46</v>
      </c>
      <c r="F180" s="5" t="s">
        <v>47</v>
      </c>
      <c r="G180" s="59" t="s">
        <v>48</v>
      </c>
      <c r="H180" s="5" t="s">
        <v>49</v>
      </c>
      <c r="I180" s="6">
        <v>65000000</v>
      </c>
      <c r="J180" s="168"/>
      <c r="K180" s="165"/>
      <c r="L180" s="167"/>
      <c r="M180" s="19"/>
      <c r="N180" s="6">
        <v>105277000</v>
      </c>
      <c r="O180" s="6">
        <v>79576000</v>
      </c>
      <c r="P180" s="61" t="s">
        <v>367</v>
      </c>
      <c r="Q180" s="19" t="s">
        <v>848</v>
      </c>
      <c r="R180" s="19"/>
      <c r="S180" s="68">
        <v>2</v>
      </c>
      <c r="T180" s="68" t="s">
        <v>606</v>
      </c>
      <c r="U180" s="65" t="s">
        <v>476</v>
      </c>
      <c r="V180" s="60" t="s">
        <v>510</v>
      </c>
      <c r="W180" s="19" t="s">
        <v>849</v>
      </c>
      <c r="X180" s="19" t="s">
        <v>850</v>
      </c>
      <c r="Y180" s="107" t="s">
        <v>851</v>
      </c>
      <c r="Z180" s="19"/>
      <c r="AA180" s="19"/>
      <c r="AB180" s="34">
        <f t="shared" si="10"/>
        <v>0</v>
      </c>
      <c r="AC180" s="34">
        <f t="shared" si="11"/>
        <v>0.75587260275273804</v>
      </c>
      <c r="AD180" s="32" t="str">
        <f t="shared" si="12"/>
        <v>Crítica</v>
      </c>
      <c r="AE180" s="33" t="str">
        <f t="shared" si="13"/>
        <v xml:space="preserve"> </v>
      </c>
      <c r="AF180" s="33" t="str">
        <f t="shared" si="14"/>
        <v xml:space="preserve"> </v>
      </c>
      <c r="AG180" s="19" t="s">
        <v>843</v>
      </c>
      <c r="AH180" s="5" t="s">
        <v>749</v>
      </c>
    </row>
    <row r="181" spans="1:34" ht="51" x14ac:dyDescent="0.25">
      <c r="A181" s="5" t="s">
        <v>149</v>
      </c>
      <c r="B181" s="5" t="s">
        <v>168</v>
      </c>
      <c r="C181" s="5" t="s">
        <v>746</v>
      </c>
      <c r="D181" s="5" t="s">
        <v>45</v>
      </c>
      <c r="E181" s="5" t="s">
        <v>46</v>
      </c>
      <c r="F181" s="5" t="s">
        <v>47</v>
      </c>
      <c r="G181" s="59" t="s">
        <v>48</v>
      </c>
      <c r="H181" s="5" t="s">
        <v>49</v>
      </c>
      <c r="I181" s="6">
        <v>1000000000</v>
      </c>
      <c r="J181" s="168"/>
      <c r="K181" s="166"/>
      <c r="L181" s="167"/>
      <c r="M181" s="19"/>
      <c r="N181" s="6">
        <v>981696000</v>
      </c>
      <c r="O181" s="6">
        <v>490848000</v>
      </c>
      <c r="P181" s="61" t="s">
        <v>368</v>
      </c>
      <c r="Q181" s="19" t="s">
        <v>852</v>
      </c>
      <c r="R181" s="19"/>
      <c r="S181" s="5">
        <v>2</v>
      </c>
      <c r="T181" s="5" t="s">
        <v>606</v>
      </c>
      <c r="U181" s="19" t="s">
        <v>852</v>
      </c>
      <c r="V181" s="63" t="s">
        <v>8</v>
      </c>
      <c r="W181" s="19" t="s">
        <v>853</v>
      </c>
      <c r="X181" s="19" t="s">
        <v>812</v>
      </c>
      <c r="Y181" s="107" t="s">
        <v>851</v>
      </c>
      <c r="Z181" s="19"/>
      <c r="AA181" s="19"/>
      <c r="AB181" s="34">
        <f t="shared" si="10"/>
        <v>0</v>
      </c>
      <c r="AC181" s="34">
        <f t="shared" si="11"/>
        <v>0.5</v>
      </c>
      <c r="AD181" s="32" t="str">
        <f t="shared" si="12"/>
        <v>Crítica</v>
      </c>
      <c r="AE181" s="33" t="str">
        <f t="shared" si="13"/>
        <v xml:space="preserve"> </v>
      </c>
      <c r="AF181" s="33" t="str">
        <f t="shared" si="14"/>
        <v xml:space="preserve"> </v>
      </c>
      <c r="AG181" s="19" t="s">
        <v>843</v>
      </c>
      <c r="AH181" s="5" t="s">
        <v>749</v>
      </c>
    </row>
    <row r="182" spans="1:34" ht="63.75" x14ac:dyDescent="0.25">
      <c r="A182" s="5" t="s">
        <v>169</v>
      </c>
      <c r="B182" s="5" t="s">
        <v>170</v>
      </c>
      <c r="C182" s="5" t="s">
        <v>746</v>
      </c>
      <c r="D182" s="5" t="s">
        <v>171</v>
      </c>
      <c r="E182" s="5" t="s">
        <v>41</v>
      </c>
      <c r="F182" s="5" t="s">
        <v>172</v>
      </c>
      <c r="G182" s="59" t="s">
        <v>173</v>
      </c>
      <c r="H182" s="5" t="s">
        <v>174</v>
      </c>
      <c r="I182" s="6">
        <v>102000000</v>
      </c>
      <c r="J182" s="18"/>
      <c r="K182" s="164">
        <v>3000000000</v>
      </c>
      <c r="L182" s="6"/>
      <c r="M182" s="19"/>
      <c r="N182" s="6"/>
      <c r="O182" s="6"/>
      <c r="P182" s="61" t="s">
        <v>370</v>
      </c>
      <c r="Q182" s="19"/>
      <c r="R182" s="19"/>
      <c r="S182" s="5"/>
      <c r="T182" s="5" t="s">
        <v>608</v>
      </c>
      <c r="U182" s="65" t="s">
        <v>478</v>
      </c>
      <c r="V182" s="63" t="s">
        <v>8</v>
      </c>
      <c r="W182" s="19"/>
      <c r="X182" s="19"/>
      <c r="Y182" s="19"/>
      <c r="Z182" s="19"/>
      <c r="AA182" s="19"/>
      <c r="AB182" s="34" t="e">
        <f t="shared" si="10"/>
        <v>#DIV/0!</v>
      </c>
      <c r="AC182" s="34" t="e">
        <f t="shared" si="11"/>
        <v>#DIV/0!</v>
      </c>
      <c r="AD182" s="32" t="e">
        <f t="shared" si="12"/>
        <v>#DIV/0!</v>
      </c>
      <c r="AE182" s="33" t="e">
        <f t="shared" si="13"/>
        <v>#DIV/0!</v>
      </c>
      <c r="AF182" s="33" t="e">
        <f t="shared" si="14"/>
        <v>#DIV/0!</v>
      </c>
      <c r="AG182" s="19"/>
      <c r="AH182" s="5" t="s">
        <v>751</v>
      </c>
    </row>
    <row r="183" spans="1:34" ht="63.75" x14ac:dyDescent="0.25">
      <c r="A183" s="5" t="s">
        <v>169</v>
      </c>
      <c r="B183" s="5" t="s">
        <v>170</v>
      </c>
      <c r="C183" s="5" t="s">
        <v>746</v>
      </c>
      <c r="D183" s="5" t="s">
        <v>171</v>
      </c>
      <c r="E183" s="5" t="s">
        <v>41</v>
      </c>
      <c r="F183" s="5" t="s">
        <v>172</v>
      </c>
      <c r="G183" s="69">
        <v>1114003390000</v>
      </c>
      <c r="H183" s="5" t="s">
        <v>174</v>
      </c>
      <c r="I183" s="6">
        <v>300000000</v>
      </c>
      <c r="J183" s="18"/>
      <c r="K183" s="165"/>
      <c r="L183" s="6"/>
      <c r="M183" s="19"/>
      <c r="N183" s="6"/>
      <c r="O183" s="6"/>
      <c r="P183" s="61" t="s">
        <v>374</v>
      </c>
      <c r="Q183" s="19"/>
      <c r="R183" s="19"/>
      <c r="S183" s="5"/>
      <c r="T183" s="5" t="s">
        <v>608</v>
      </c>
      <c r="U183" s="65" t="s">
        <v>482</v>
      </c>
      <c r="V183" s="63" t="s">
        <v>8</v>
      </c>
      <c r="W183" s="19"/>
      <c r="X183" s="19"/>
      <c r="Y183" s="19"/>
      <c r="Z183" s="19"/>
      <c r="AA183" s="19"/>
      <c r="AB183" s="34" t="e">
        <f t="shared" si="10"/>
        <v>#DIV/0!</v>
      </c>
      <c r="AC183" s="34" t="e">
        <f t="shared" si="11"/>
        <v>#DIV/0!</v>
      </c>
      <c r="AD183" s="32" t="e">
        <f t="shared" si="12"/>
        <v>#DIV/0!</v>
      </c>
      <c r="AE183" s="33" t="e">
        <f t="shared" si="13"/>
        <v>#DIV/0!</v>
      </c>
      <c r="AF183" s="33" t="e">
        <f t="shared" si="14"/>
        <v>#DIV/0!</v>
      </c>
      <c r="AG183" s="19"/>
      <c r="AH183" s="5" t="s">
        <v>751</v>
      </c>
    </row>
    <row r="184" spans="1:34" ht="63.75" x14ac:dyDescent="0.25">
      <c r="A184" s="5" t="s">
        <v>169</v>
      </c>
      <c r="B184" s="5" t="s">
        <v>170</v>
      </c>
      <c r="C184" s="5" t="s">
        <v>746</v>
      </c>
      <c r="D184" s="5" t="s">
        <v>171</v>
      </c>
      <c r="E184" s="5" t="s">
        <v>41</v>
      </c>
      <c r="F184" s="5" t="s">
        <v>172</v>
      </c>
      <c r="G184" s="59" t="s">
        <v>173</v>
      </c>
      <c r="H184" s="5" t="s">
        <v>174</v>
      </c>
      <c r="I184" s="6">
        <v>2233000000</v>
      </c>
      <c r="J184" s="18" t="s">
        <v>723</v>
      </c>
      <c r="K184" s="165"/>
      <c r="L184" s="6">
        <v>3000000000</v>
      </c>
      <c r="M184" s="19" t="s">
        <v>731</v>
      </c>
      <c r="N184" s="6">
        <v>3000000000</v>
      </c>
      <c r="O184" s="6">
        <v>0</v>
      </c>
      <c r="P184" s="61" t="s">
        <v>375</v>
      </c>
      <c r="Q184" s="77" t="s">
        <v>810</v>
      </c>
      <c r="R184" s="77"/>
      <c r="S184" s="76">
        <v>12</v>
      </c>
      <c r="T184" s="76" t="s">
        <v>608</v>
      </c>
      <c r="U184" s="96" t="s">
        <v>483</v>
      </c>
      <c r="V184" s="97" t="s">
        <v>8</v>
      </c>
      <c r="W184" s="77" t="s">
        <v>811</v>
      </c>
      <c r="X184" s="77" t="s">
        <v>812</v>
      </c>
      <c r="Y184" s="77" t="s">
        <v>813</v>
      </c>
      <c r="Z184" s="77" t="s">
        <v>814</v>
      </c>
      <c r="AA184" s="77">
        <v>12</v>
      </c>
      <c r="AB184" s="98">
        <f t="shared" si="10"/>
        <v>1</v>
      </c>
      <c r="AC184" s="98">
        <f t="shared" si="11"/>
        <v>0</v>
      </c>
      <c r="AD184" s="32" t="str">
        <f t="shared" si="12"/>
        <v xml:space="preserve"> </v>
      </c>
      <c r="AE184" s="33" t="str">
        <f t="shared" si="13"/>
        <v xml:space="preserve"> </v>
      </c>
      <c r="AF184" s="33" t="str">
        <f t="shared" si="14"/>
        <v>Satisfactoria</v>
      </c>
      <c r="AG184" s="77" t="s">
        <v>815</v>
      </c>
      <c r="AH184" s="5" t="s">
        <v>751</v>
      </c>
    </row>
    <row r="185" spans="1:34" ht="63.75" x14ac:dyDescent="0.25">
      <c r="A185" s="5" t="s">
        <v>169</v>
      </c>
      <c r="B185" s="5" t="s">
        <v>170</v>
      </c>
      <c r="C185" s="5" t="s">
        <v>746</v>
      </c>
      <c r="D185" s="5" t="s">
        <v>171</v>
      </c>
      <c r="E185" s="5" t="s">
        <v>41</v>
      </c>
      <c r="F185" s="5" t="s">
        <v>172</v>
      </c>
      <c r="G185" s="59" t="s">
        <v>173</v>
      </c>
      <c r="H185" s="5" t="s">
        <v>174</v>
      </c>
      <c r="I185" s="6">
        <v>57000000</v>
      </c>
      <c r="J185" s="18"/>
      <c r="K185" s="165"/>
      <c r="L185" s="6"/>
      <c r="M185" s="19"/>
      <c r="N185" s="6"/>
      <c r="O185" s="6"/>
      <c r="P185" s="61" t="s">
        <v>376</v>
      </c>
      <c r="Q185" s="19"/>
      <c r="R185" s="19"/>
      <c r="S185" s="5"/>
      <c r="T185" s="5" t="s">
        <v>608</v>
      </c>
      <c r="U185" s="65" t="s">
        <v>484</v>
      </c>
      <c r="V185" s="63" t="s">
        <v>8</v>
      </c>
      <c r="W185" s="19"/>
      <c r="X185" s="19"/>
      <c r="Y185" s="19"/>
      <c r="Z185" s="19"/>
      <c r="AA185" s="19"/>
      <c r="AB185" s="34" t="e">
        <f t="shared" si="10"/>
        <v>#DIV/0!</v>
      </c>
      <c r="AC185" s="34" t="e">
        <f t="shared" si="11"/>
        <v>#DIV/0!</v>
      </c>
      <c r="AD185" s="32" t="e">
        <f t="shared" si="12"/>
        <v>#DIV/0!</v>
      </c>
      <c r="AE185" s="33" t="e">
        <f t="shared" si="13"/>
        <v>#DIV/0!</v>
      </c>
      <c r="AF185" s="33" t="e">
        <f t="shared" si="14"/>
        <v>#DIV/0!</v>
      </c>
      <c r="AG185" s="19"/>
      <c r="AH185" s="5" t="s">
        <v>751</v>
      </c>
    </row>
    <row r="186" spans="1:34" ht="63.75" x14ac:dyDescent="0.25">
      <c r="A186" s="5" t="s">
        <v>169</v>
      </c>
      <c r="B186" s="5" t="s">
        <v>170</v>
      </c>
      <c r="C186" s="5" t="s">
        <v>746</v>
      </c>
      <c r="D186" s="5" t="s">
        <v>171</v>
      </c>
      <c r="E186" s="5" t="s">
        <v>41</v>
      </c>
      <c r="F186" s="5" t="s">
        <v>172</v>
      </c>
      <c r="G186" s="59" t="s">
        <v>173</v>
      </c>
      <c r="H186" s="5" t="s">
        <v>174</v>
      </c>
      <c r="I186" s="6">
        <v>308000000</v>
      </c>
      <c r="J186" s="18"/>
      <c r="K186" s="166"/>
      <c r="L186" s="6"/>
      <c r="M186" s="19"/>
      <c r="N186" s="6"/>
      <c r="O186" s="6"/>
      <c r="P186" s="61" t="s">
        <v>377</v>
      </c>
      <c r="Q186" s="19"/>
      <c r="R186" s="19"/>
      <c r="S186" s="5"/>
      <c r="T186" s="5" t="s">
        <v>608</v>
      </c>
      <c r="U186" s="65" t="s">
        <v>485</v>
      </c>
      <c r="V186" s="63" t="s">
        <v>8</v>
      </c>
      <c r="W186" s="19"/>
      <c r="X186" s="19"/>
      <c r="Y186" s="19"/>
      <c r="Z186" s="19"/>
      <c r="AA186" s="19"/>
      <c r="AB186" s="34" t="e">
        <f t="shared" si="10"/>
        <v>#DIV/0!</v>
      </c>
      <c r="AC186" s="34" t="e">
        <f t="shared" si="11"/>
        <v>#DIV/0!</v>
      </c>
      <c r="AD186" s="32" t="e">
        <f t="shared" si="12"/>
        <v>#DIV/0!</v>
      </c>
      <c r="AE186" s="33" t="e">
        <f t="shared" si="13"/>
        <v>#DIV/0!</v>
      </c>
      <c r="AF186" s="33" t="e">
        <f t="shared" si="14"/>
        <v>#DIV/0!</v>
      </c>
      <c r="AG186" s="19"/>
      <c r="AH186" s="5" t="s">
        <v>751</v>
      </c>
    </row>
    <row r="187" spans="1:34" ht="76.5" customHeight="1" x14ac:dyDescent="0.25">
      <c r="A187" s="5" t="s">
        <v>175</v>
      </c>
      <c r="B187" s="5" t="s">
        <v>181</v>
      </c>
      <c r="C187" s="5" t="s">
        <v>746</v>
      </c>
      <c r="D187" s="5" t="s">
        <v>141</v>
      </c>
      <c r="E187" s="5" t="s">
        <v>164</v>
      </c>
      <c r="F187" s="5" t="s">
        <v>725</v>
      </c>
      <c r="G187" s="101" t="s">
        <v>1048</v>
      </c>
      <c r="H187" s="5" t="s">
        <v>726</v>
      </c>
      <c r="I187" s="6">
        <v>6000000000</v>
      </c>
      <c r="J187" s="172" t="s">
        <v>723</v>
      </c>
      <c r="K187" s="164">
        <v>18671300000</v>
      </c>
      <c r="L187" s="164">
        <f>18671300000-7429910227-710000000</f>
        <v>10531389773</v>
      </c>
      <c r="M187" s="77"/>
      <c r="N187" s="99"/>
      <c r="O187" s="6">
        <v>0</v>
      </c>
      <c r="P187" s="61" t="s">
        <v>391</v>
      </c>
      <c r="Q187" s="19"/>
      <c r="R187" s="19"/>
      <c r="S187" s="64"/>
      <c r="T187" s="5" t="s">
        <v>617</v>
      </c>
      <c r="U187" s="65" t="s">
        <v>497</v>
      </c>
      <c r="V187" s="63" t="s">
        <v>510</v>
      </c>
      <c r="W187" s="19"/>
      <c r="X187" s="19"/>
      <c r="Y187" s="19"/>
      <c r="Z187" s="19"/>
      <c r="AA187" s="19"/>
      <c r="AB187" s="34" t="e">
        <f t="shared" ref="AB187:AB213" si="21">+AA187/S187</f>
        <v>#DIV/0!</v>
      </c>
      <c r="AC187" s="34" t="e">
        <f t="shared" ref="AC187:AC213" si="22">+O187/N187</f>
        <v>#DIV/0!</v>
      </c>
      <c r="AD187" s="32" t="e">
        <f t="shared" ref="AD187:AD213" si="23">+IF(AB187&lt;40%,"Crítica"," ")</f>
        <v>#DIV/0!</v>
      </c>
      <c r="AE187" s="33" t="e">
        <f t="shared" ref="AE187:AE213" si="24">+IF(AND(AB187&lt;=70%,AB187&gt;=40%),"Regular"," ")</f>
        <v>#DIV/0!</v>
      </c>
      <c r="AF187" s="33" t="e">
        <f t="shared" ref="AF187:AF213" si="25">+IF(AB187&gt;70%,"Satisfactoria"," ")</f>
        <v>#DIV/0!</v>
      </c>
      <c r="AG187" s="19"/>
      <c r="AH187" s="5" t="s">
        <v>754</v>
      </c>
    </row>
    <row r="188" spans="1:34" ht="76.5" customHeight="1" x14ac:dyDescent="0.25">
      <c r="A188" s="5" t="s">
        <v>175</v>
      </c>
      <c r="B188" s="5" t="s">
        <v>181</v>
      </c>
      <c r="C188" s="5" t="s">
        <v>746</v>
      </c>
      <c r="D188" s="5" t="s">
        <v>141</v>
      </c>
      <c r="E188" s="5" t="s">
        <v>164</v>
      </c>
      <c r="F188" s="5" t="s">
        <v>725</v>
      </c>
      <c r="G188" s="101" t="s">
        <v>1048</v>
      </c>
      <c r="H188" s="5" t="s">
        <v>726</v>
      </c>
      <c r="I188" s="6">
        <v>500000000</v>
      </c>
      <c r="J188" s="173"/>
      <c r="K188" s="165"/>
      <c r="L188" s="165"/>
      <c r="M188" s="19"/>
      <c r="N188" s="6"/>
      <c r="O188" s="6"/>
      <c r="P188" s="61" t="s">
        <v>392</v>
      </c>
      <c r="Q188" s="19"/>
      <c r="R188" s="19"/>
      <c r="S188" s="64"/>
      <c r="T188" s="5" t="s">
        <v>617</v>
      </c>
      <c r="U188" s="65" t="s">
        <v>497</v>
      </c>
      <c r="V188" s="63" t="s">
        <v>510</v>
      </c>
      <c r="W188" s="19"/>
      <c r="X188" s="19"/>
      <c r="Y188" s="19"/>
      <c r="Z188" s="19"/>
      <c r="AA188" s="19"/>
      <c r="AB188" s="34" t="e">
        <f t="shared" si="21"/>
        <v>#DIV/0!</v>
      </c>
      <c r="AC188" s="34" t="e">
        <f t="shared" si="22"/>
        <v>#DIV/0!</v>
      </c>
      <c r="AD188" s="32" t="e">
        <f t="shared" si="23"/>
        <v>#DIV/0!</v>
      </c>
      <c r="AE188" s="33" t="e">
        <f t="shared" si="24"/>
        <v>#DIV/0!</v>
      </c>
      <c r="AF188" s="33" t="e">
        <f t="shared" si="25"/>
        <v>#DIV/0!</v>
      </c>
      <c r="AG188" s="19"/>
      <c r="AH188" s="5" t="s">
        <v>754</v>
      </c>
    </row>
    <row r="189" spans="1:34" ht="76.5" customHeight="1" x14ac:dyDescent="0.25">
      <c r="A189" s="5" t="s">
        <v>175</v>
      </c>
      <c r="B189" s="5" t="s">
        <v>181</v>
      </c>
      <c r="C189" s="5" t="s">
        <v>746</v>
      </c>
      <c r="D189" s="5" t="s">
        <v>141</v>
      </c>
      <c r="E189" s="5" t="s">
        <v>164</v>
      </c>
      <c r="F189" s="5" t="s">
        <v>725</v>
      </c>
      <c r="G189" s="101" t="s">
        <v>1048</v>
      </c>
      <c r="H189" s="5" t="s">
        <v>726</v>
      </c>
      <c r="I189" s="6">
        <v>2000000000</v>
      </c>
      <c r="J189" s="173"/>
      <c r="K189" s="165"/>
      <c r="L189" s="165"/>
      <c r="M189" s="19"/>
      <c r="N189" s="6"/>
      <c r="O189" s="6"/>
      <c r="P189" s="61" t="s">
        <v>393</v>
      </c>
      <c r="Q189" s="19"/>
      <c r="R189" s="19"/>
      <c r="S189" s="64"/>
      <c r="T189" s="5" t="s">
        <v>617</v>
      </c>
      <c r="U189" s="65" t="s">
        <v>497</v>
      </c>
      <c r="V189" s="63" t="s">
        <v>510</v>
      </c>
      <c r="W189" s="19"/>
      <c r="X189" s="19"/>
      <c r="Y189" s="19"/>
      <c r="Z189" s="19"/>
      <c r="AA189" s="19"/>
      <c r="AB189" s="34" t="e">
        <f t="shared" si="21"/>
        <v>#DIV/0!</v>
      </c>
      <c r="AC189" s="34" t="e">
        <f t="shared" si="22"/>
        <v>#DIV/0!</v>
      </c>
      <c r="AD189" s="32" t="e">
        <f t="shared" si="23"/>
        <v>#DIV/0!</v>
      </c>
      <c r="AE189" s="33" t="e">
        <f t="shared" si="24"/>
        <v>#DIV/0!</v>
      </c>
      <c r="AF189" s="33" t="e">
        <f t="shared" si="25"/>
        <v>#DIV/0!</v>
      </c>
      <c r="AG189" s="19"/>
      <c r="AH189" s="5" t="s">
        <v>754</v>
      </c>
    </row>
    <row r="190" spans="1:34" s="103" customFormat="1" ht="76.5" customHeight="1" x14ac:dyDescent="0.25">
      <c r="A190" s="76" t="s">
        <v>175</v>
      </c>
      <c r="B190" s="76" t="s">
        <v>181</v>
      </c>
      <c r="C190" s="76" t="s">
        <v>746</v>
      </c>
      <c r="D190" s="76" t="s">
        <v>141</v>
      </c>
      <c r="E190" s="76" t="s">
        <v>164</v>
      </c>
      <c r="F190" s="76" t="s">
        <v>725</v>
      </c>
      <c r="G190" s="101" t="s">
        <v>1048</v>
      </c>
      <c r="H190" s="76" t="s">
        <v>726</v>
      </c>
      <c r="I190" s="99">
        <v>2200000000</v>
      </c>
      <c r="J190" s="173"/>
      <c r="K190" s="165"/>
      <c r="L190" s="165"/>
      <c r="M190" s="77"/>
      <c r="N190" s="99"/>
      <c r="O190" s="99"/>
      <c r="P190" s="102" t="s">
        <v>394</v>
      </c>
      <c r="Q190" s="77"/>
      <c r="R190" s="77"/>
      <c r="S190" s="80"/>
      <c r="T190" s="76" t="s">
        <v>617</v>
      </c>
      <c r="U190" s="96" t="s">
        <v>497</v>
      </c>
      <c r="V190" s="97" t="s">
        <v>510</v>
      </c>
      <c r="W190" s="77"/>
      <c r="X190" s="77"/>
      <c r="Y190" s="77"/>
      <c r="Z190" s="77"/>
      <c r="AA190" s="77"/>
      <c r="AB190" s="98" t="e">
        <f t="shared" si="21"/>
        <v>#DIV/0!</v>
      </c>
      <c r="AC190" s="98" t="e">
        <f t="shared" si="22"/>
        <v>#DIV/0!</v>
      </c>
      <c r="AD190" s="32" t="e">
        <f t="shared" si="23"/>
        <v>#DIV/0!</v>
      </c>
      <c r="AE190" s="33" t="e">
        <f t="shared" si="24"/>
        <v>#DIV/0!</v>
      </c>
      <c r="AF190" s="33" t="e">
        <f t="shared" si="25"/>
        <v>#DIV/0!</v>
      </c>
      <c r="AG190" s="77"/>
      <c r="AH190" s="76" t="s">
        <v>754</v>
      </c>
    </row>
    <row r="191" spans="1:34" ht="76.5" x14ac:dyDescent="0.25">
      <c r="A191" s="5" t="s">
        <v>38</v>
      </c>
      <c r="B191" s="5" t="s">
        <v>181</v>
      </c>
      <c r="C191" s="5" t="s">
        <v>746</v>
      </c>
      <c r="D191" s="5" t="s">
        <v>40</v>
      </c>
      <c r="E191" s="5" t="s">
        <v>41</v>
      </c>
      <c r="F191" s="76" t="s">
        <v>725</v>
      </c>
      <c r="G191" s="101" t="s">
        <v>1048</v>
      </c>
      <c r="H191" s="5" t="s">
        <v>726</v>
      </c>
      <c r="I191" s="6">
        <v>400000000</v>
      </c>
      <c r="J191" s="173"/>
      <c r="K191" s="165"/>
      <c r="L191" s="165"/>
      <c r="M191" s="104" t="s">
        <v>929</v>
      </c>
      <c r="N191" s="6">
        <v>470000000</v>
      </c>
      <c r="O191" s="6"/>
      <c r="P191" s="61" t="s">
        <v>383</v>
      </c>
      <c r="Q191" s="5" t="s">
        <v>860</v>
      </c>
      <c r="R191" s="19"/>
      <c r="S191" s="5">
        <v>4</v>
      </c>
      <c r="T191" s="5" t="s">
        <v>613</v>
      </c>
      <c r="U191" s="65" t="s">
        <v>490</v>
      </c>
      <c r="V191" s="63" t="s">
        <v>510</v>
      </c>
      <c r="W191" s="5" t="s">
        <v>870</v>
      </c>
      <c r="X191" s="5" t="s">
        <v>854</v>
      </c>
      <c r="Y191" s="5" t="s">
        <v>855</v>
      </c>
      <c r="Z191" s="19"/>
      <c r="AA191" s="19"/>
      <c r="AB191" s="34">
        <f>+AA191/S191</f>
        <v>0</v>
      </c>
      <c r="AC191" s="34">
        <f>+O191/N191</f>
        <v>0</v>
      </c>
      <c r="AD191" s="32" t="str">
        <f>+IF(AB191&lt;40%,"Crítica"," ")</f>
        <v>Crítica</v>
      </c>
      <c r="AE191" s="33" t="str">
        <f>+IF(AND(AB191&lt;=70%,AB191&gt;=40%),"Regular"," ")</f>
        <v xml:space="preserve"> </v>
      </c>
      <c r="AF191" s="33" t="str">
        <f>+IF(AB191&gt;70%,"Satisfactoria"," ")</f>
        <v xml:space="preserve"> </v>
      </c>
      <c r="AG191" s="19"/>
      <c r="AH191" s="5" t="s">
        <v>754</v>
      </c>
    </row>
    <row r="192" spans="1:34" ht="76.5" x14ac:dyDescent="0.25">
      <c r="A192" s="5" t="s">
        <v>38</v>
      </c>
      <c r="B192" s="5" t="s">
        <v>181</v>
      </c>
      <c r="C192" s="5" t="s">
        <v>746</v>
      </c>
      <c r="D192" s="5" t="s">
        <v>40</v>
      </c>
      <c r="E192" s="5" t="s">
        <v>41</v>
      </c>
      <c r="F192" s="76" t="s">
        <v>725</v>
      </c>
      <c r="G192" s="101" t="s">
        <v>1048</v>
      </c>
      <c r="H192" s="5" t="s">
        <v>726</v>
      </c>
      <c r="I192" s="6">
        <f>400000000+500000000</f>
        <v>900000000</v>
      </c>
      <c r="J192" s="173"/>
      <c r="K192" s="165"/>
      <c r="L192" s="165"/>
      <c r="M192" s="19"/>
      <c r="N192" s="6"/>
      <c r="O192" s="6"/>
      <c r="P192" s="61" t="s">
        <v>395</v>
      </c>
      <c r="Q192" s="19"/>
      <c r="R192" s="19"/>
      <c r="S192" s="5"/>
      <c r="T192" s="5" t="s">
        <v>618</v>
      </c>
      <c r="U192" s="65" t="s">
        <v>498</v>
      </c>
      <c r="V192" s="63" t="s">
        <v>510</v>
      </c>
      <c r="W192" s="19"/>
      <c r="X192" s="19"/>
      <c r="Y192" s="19"/>
      <c r="Z192" s="19"/>
      <c r="AA192" s="19"/>
      <c r="AB192" s="34" t="e">
        <f t="shared" si="21"/>
        <v>#DIV/0!</v>
      </c>
      <c r="AC192" s="34" t="e">
        <f t="shared" si="22"/>
        <v>#DIV/0!</v>
      </c>
      <c r="AD192" s="32" t="e">
        <f t="shared" si="23"/>
        <v>#DIV/0!</v>
      </c>
      <c r="AE192" s="33" t="e">
        <f t="shared" si="24"/>
        <v>#DIV/0!</v>
      </c>
      <c r="AF192" s="33" t="e">
        <f t="shared" si="25"/>
        <v>#DIV/0!</v>
      </c>
      <c r="AG192" s="19"/>
      <c r="AH192" s="5" t="s">
        <v>754</v>
      </c>
    </row>
    <row r="193" spans="1:34" ht="76.5" x14ac:dyDescent="0.25">
      <c r="A193" s="5" t="s">
        <v>38</v>
      </c>
      <c r="B193" s="5" t="s">
        <v>39</v>
      </c>
      <c r="C193" s="5" t="s">
        <v>746</v>
      </c>
      <c r="D193" s="5" t="s">
        <v>40</v>
      </c>
      <c r="E193" s="5" t="s">
        <v>41</v>
      </c>
      <c r="F193" s="76" t="s">
        <v>725</v>
      </c>
      <c r="G193" s="101" t="s">
        <v>1048</v>
      </c>
      <c r="H193" s="5" t="s">
        <v>726</v>
      </c>
      <c r="I193" s="6">
        <f>200000000+200000000</f>
        <v>400000000</v>
      </c>
      <c r="J193" s="173"/>
      <c r="K193" s="165"/>
      <c r="L193" s="165"/>
      <c r="M193" s="19"/>
      <c r="N193" s="6"/>
      <c r="O193" s="6"/>
      <c r="P193" s="61" t="s">
        <v>396</v>
      </c>
      <c r="Q193" s="19"/>
      <c r="R193" s="19"/>
      <c r="S193" s="5"/>
      <c r="T193" s="5" t="s">
        <v>619</v>
      </c>
      <c r="U193" s="65" t="s">
        <v>499</v>
      </c>
      <c r="V193" s="63" t="s">
        <v>510</v>
      </c>
      <c r="W193" s="19"/>
      <c r="X193" s="19"/>
      <c r="Y193" s="19"/>
      <c r="Z193" s="19"/>
      <c r="AA193" s="19"/>
      <c r="AB193" s="34" t="e">
        <f t="shared" si="21"/>
        <v>#DIV/0!</v>
      </c>
      <c r="AC193" s="34" t="e">
        <f t="shared" si="22"/>
        <v>#DIV/0!</v>
      </c>
      <c r="AD193" s="32" t="e">
        <f t="shared" si="23"/>
        <v>#DIV/0!</v>
      </c>
      <c r="AE193" s="33" t="e">
        <f t="shared" si="24"/>
        <v>#DIV/0!</v>
      </c>
      <c r="AF193" s="33" t="e">
        <f t="shared" si="25"/>
        <v>#DIV/0!</v>
      </c>
      <c r="AG193" s="19"/>
      <c r="AH193" s="5" t="s">
        <v>754</v>
      </c>
    </row>
    <row r="194" spans="1:34" ht="95.45" customHeight="1" x14ac:dyDescent="0.25">
      <c r="A194" s="5" t="s">
        <v>149</v>
      </c>
      <c r="B194" s="5" t="s">
        <v>150</v>
      </c>
      <c r="C194" s="5" t="s">
        <v>746</v>
      </c>
      <c r="D194" s="5" t="s">
        <v>141</v>
      </c>
      <c r="E194" s="5" t="s">
        <v>164</v>
      </c>
      <c r="F194" s="76" t="s">
        <v>725</v>
      </c>
      <c r="G194" s="101" t="s">
        <v>1048</v>
      </c>
      <c r="H194" s="5" t="s">
        <v>726</v>
      </c>
      <c r="I194" s="157">
        <v>981300000</v>
      </c>
      <c r="J194" s="173"/>
      <c r="K194" s="165"/>
      <c r="L194" s="165"/>
      <c r="M194" s="105" t="s">
        <v>929</v>
      </c>
      <c r="N194" s="99">
        <v>3141389773</v>
      </c>
      <c r="O194" s="6"/>
      <c r="P194" s="61" t="s">
        <v>358</v>
      </c>
      <c r="Q194" s="77" t="s">
        <v>925</v>
      </c>
      <c r="R194" s="19" t="s">
        <v>818</v>
      </c>
      <c r="S194" s="5">
        <v>10</v>
      </c>
      <c r="T194" s="76" t="s">
        <v>915</v>
      </c>
      <c r="U194" s="65" t="s">
        <v>916</v>
      </c>
      <c r="V194" s="63" t="s">
        <v>8</v>
      </c>
      <c r="W194" s="112" t="s">
        <v>917</v>
      </c>
      <c r="X194" s="5" t="s">
        <v>854</v>
      </c>
      <c r="Y194" s="5" t="s">
        <v>855</v>
      </c>
      <c r="Z194" s="19"/>
      <c r="AA194" s="19"/>
      <c r="AB194" s="34">
        <f t="shared" ref="AB194:AB200" si="26">+AA194/S194</f>
        <v>0</v>
      </c>
      <c r="AC194" s="34">
        <f t="shared" ref="AC194:AC200" si="27">+O194/N194</f>
        <v>0</v>
      </c>
      <c r="AD194" s="32" t="str">
        <f t="shared" ref="AD194:AD200" si="28">+IF(AB194&lt;40%,"Crítica"," ")</f>
        <v>Crítica</v>
      </c>
      <c r="AE194" s="33" t="str">
        <f t="shared" ref="AE194:AE200" si="29">+IF(AND(AB194&lt;=70%,AB194&gt;=40%),"Regular"," ")</f>
        <v xml:space="preserve"> </v>
      </c>
      <c r="AF194" s="33" t="str">
        <f t="shared" ref="AF194:AF200" si="30">+IF(AB194&gt;70%,"Satisfactoria"," ")</f>
        <v xml:space="preserve"> </v>
      </c>
      <c r="AG194" s="19"/>
      <c r="AH194" s="5" t="s">
        <v>754</v>
      </c>
    </row>
    <row r="195" spans="1:34" ht="101.45" customHeight="1" x14ac:dyDescent="0.25">
      <c r="A195" s="5" t="s">
        <v>149</v>
      </c>
      <c r="B195" s="5" t="s">
        <v>150</v>
      </c>
      <c r="C195" s="5" t="s">
        <v>746</v>
      </c>
      <c r="D195" s="5" t="s">
        <v>141</v>
      </c>
      <c r="E195" s="5" t="s">
        <v>164</v>
      </c>
      <c r="F195" s="76" t="s">
        <v>725</v>
      </c>
      <c r="G195" s="101" t="s">
        <v>1048</v>
      </c>
      <c r="H195" s="5" t="s">
        <v>726</v>
      </c>
      <c r="I195" s="158"/>
      <c r="J195" s="173"/>
      <c r="K195" s="165"/>
      <c r="L195" s="165"/>
      <c r="M195" s="137" t="s">
        <v>929</v>
      </c>
      <c r="N195" s="99">
        <v>850000000</v>
      </c>
      <c r="O195" s="6"/>
      <c r="P195" s="61" t="s">
        <v>923</v>
      </c>
      <c r="Q195" s="77" t="s">
        <v>924</v>
      </c>
      <c r="R195" s="19" t="s">
        <v>818</v>
      </c>
      <c r="S195" s="5">
        <v>3</v>
      </c>
      <c r="T195" s="76" t="s">
        <v>926</v>
      </c>
      <c r="U195" s="61" t="s">
        <v>927</v>
      </c>
      <c r="V195" s="63" t="s">
        <v>8</v>
      </c>
      <c r="W195" s="112" t="s">
        <v>928</v>
      </c>
      <c r="X195" s="5" t="s">
        <v>854</v>
      </c>
      <c r="Y195" s="5" t="s">
        <v>855</v>
      </c>
      <c r="Z195" s="19"/>
      <c r="AA195" s="19"/>
      <c r="AB195" s="34">
        <f>+AA195/S195</f>
        <v>0</v>
      </c>
      <c r="AC195" s="34">
        <f>+O195/N195</f>
        <v>0</v>
      </c>
      <c r="AD195" s="32" t="str">
        <f>+IF(AB195&lt;40%,"Crítica"," ")</f>
        <v>Crítica</v>
      </c>
      <c r="AE195" s="33" t="str">
        <f>+IF(AND(AB195&lt;=70%,AB195&gt;=40%),"Regular"," ")</f>
        <v xml:space="preserve"> </v>
      </c>
      <c r="AF195" s="33" t="str">
        <f>+IF(AB195&gt;70%,"Satisfactoria"," ")</f>
        <v xml:space="preserve"> </v>
      </c>
      <c r="AG195" s="19"/>
      <c r="AH195" s="5" t="s">
        <v>754</v>
      </c>
    </row>
    <row r="196" spans="1:34" ht="79.900000000000006" customHeight="1" x14ac:dyDescent="0.25">
      <c r="A196" s="5" t="s">
        <v>175</v>
      </c>
      <c r="B196" s="5" t="s">
        <v>181</v>
      </c>
      <c r="C196" s="5" t="s">
        <v>746</v>
      </c>
      <c r="D196" s="5" t="s">
        <v>141</v>
      </c>
      <c r="E196" s="5" t="s">
        <v>164</v>
      </c>
      <c r="F196" s="76" t="s">
        <v>725</v>
      </c>
      <c r="G196" s="101" t="s">
        <v>1048</v>
      </c>
      <c r="H196" s="5" t="s">
        <v>726</v>
      </c>
      <c r="I196" s="6">
        <v>400000000</v>
      </c>
      <c r="J196" s="173"/>
      <c r="K196" s="165"/>
      <c r="L196" s="165"/>
      <c r="M196" s="104" t="s">
        <v>929</v>
      </c>
      <c r="N196" s="6">
        <v>570000000</v>
      </c>
      <c r="O196" s="6"/>
      <c r="P196" s="61" t="s">
        <v>921</v>
      </c>
      <c r="Q196" s="19" t="s">
        <v>918</v>
      </c>
      <c r="R196" s="19" t="s">
        <v>818</v>
      </c>
      <c r="S196" s="80">
        <f>280000+22000+72000</f>
        <v>374000</v>
      </c>
      <c r="T196" s="5" t="s">
        <v>610</v>
      </c>
      <c r="U196" s="5" t="s">
        <v>487</v>
      </c>
      <c r="V196" s="63" t="s">
        <v>510</v>
      </c>
      <c r="W196" s="5" t="s">
        <v>856</v>
      </c>
      <c r="X196" s="5" t="s">
        <v>854</v>
      </c>
      <c r="Y196" s="5" t="s">
        <v>855</v>
      </c>
      <c r="Z196" s="19"/>
      <c r="AA196" s="19"/>
      <c r="AB196" s="34">
        <f t="shared" si="26"/>
        <v>0</v>
      </c>
      <c r="AC196" s="34">
        <f t="shared" si="27"/>
        <v>0</v>
      </c>
      <c r="AD196" s="32" t="str">
        <f t="shared" si="28"/>
        <v>Crítica</v>
      </c>
      <c r="AE196" s="33" t="str">
        <f t="shared" si="29"/>
        <v xml:space="preserve"> </v>
      </c>
      <c r="AF196" s="33" t="str">
        <f t="shared" si="30"/>
        <v xml:space="preserve"> </v>
      </c>
      <c r="AG196" s="19"/>
      <c r="AH196" s="5" t="s">
        <v>754</v>
      </c>
    </row>
    <row r="197" spans="1:34" ht="63.75" customHeight="1" x14ac:dyDescent="0.25">
      <c r="A197" s="5" t="s">
        <v>175</v>
      </c>
      <c r="B197" s="5" t="s">
        <v>181</v>
      </c>
      <c r="C197" s="5" t="s">
        <v>746</v>
      </c>
      <c r="D197" s="5" t="s">
        <v>141</v>
      </c>
      <c r="E197" s="5" t="s">
        <v>164</v>
      </c>
      <c r="F197" s="76" t="s">
        <v>725</v>
      </c>
      <c r="G197" s="101" t="s">
        <v>1048</v>
      </c>
      <c r="H197" s="5" t="s">
        <v>726</v>
      </c>
      <c r="I197" s="6">
        <f>50000000+210000000</f>
        <v>260000000</v>
      </c>
      <c r="J197" s="173"/>
      <c r="K197" s="165"/>
      <c r="L197" s="165"/>
      <c r="M197" s="19"/>
      <c r="N197" s="6"/>
      <c r="O197" s="6"/>
      <c r="P197" s="61" t="s">
        <v>382</v>
      </c>
      <c r="Q197" s="19"/>
      <c r="R197" s="19"/>
      <c r="S197" s="64"/>
      <c r="T197" s="5" t="s">
        <v>612</v>
      </c>
      <c r="U197" s="65" t="s">
        <v>489</v>
      </c>
      <c r="V197" s="63" t="s">
        <v>510</v>
      </c>
      <c r="W197" s="19"/>
      <c r="X197" s="19"/>
      <c r="Y197" s="19"/>
      <c r="Z197" s="19"/>
      <c r="AA197" s="19"/>
      <c r="AB197" s="34" t="e">
        <f t="shared" si="26"/>
        <v>#DIV/0!</v>
      </c>
      <c r="AC197" s="34" t="e">
        <f t="shared" si="27"/>
        <v>#DIV/0!</v>
      </c>
      <c r="AD197" s="32" t="e">
        <f t="shared" si="28"/>
        <v>#DIV/0!</v>
      </c>
      <c r="AE197" s="33" t="e">
        <f t="shared" si="29"/>
        <v>#DIV/0!</v>
      </c>
      <c r="AF197" s="33" t="e">
        <f t="shared" si="30"/>
        <v>#DIV/0!</v>
      </c>
      <c r="AG197" s="19"/>
      <c r="AH197" s="5" t="s">
        <v>754</v>
      </c>
    </row>
    <row r="198" spans="1:34" ht="89.25" x14ac:dyDescent="0.25">
      <c r="A198" s="5" t="s">
        <v>175</v>
      </c>
      <c r="B198" s="5" t="s">
        <v>181</v>
      </c>
      <c r="C198" s="5" t="s">
        <v>746</v>
      </c>
      <c r="D198" s="5" t="s">
        <v>141</v>
      </c>
      <c r="E198" s="5" t="s">
        <v>164</v>
      </c>
      <c r="F198" s="76" t="s">
        <v>725</v>
      </c>
      <c r="G198" s="101" t="s">
        <v>1048</v>
      </c>
      <c r="H198" s="5" t="s">
        <v>726</v>
      </c>
      <c r="I198" s="157">
        <v>620000000</v>
      </c>
      <c r="J198" s="173"/>
      <c r="K198" s="165"/>
      <c r="L198" s="165"/>
      <c r="M198" s="104" t="s">
        <v>929</v>
      </c>
      <c r="N198" s="157">
        <v>3150000000</v>
      </c>
      <c r="O198" s="6"/>
      <c r="P198" s="170" t="s">
        <v>922</v>
      </c>
      <c r="Q198" s="5" t="s">
        <v>868</v>
      </c>
      <c r="R198" s="19"/>
      <c r="S198" s="5">
        <v>1</v>
      </c>
      <c r="T198" s="5" t="s">
        <v>616</v>
      </c>
      <c r="U198" s="65" t="s">
        <v>494</v>
      </c>
      <c r="V198" s="63" t="s">
        <v>510</v>
      </c>
      <c r="W198" s="5" t="s">
        <v>869</v>
      </c>
      <c r="X198" s="5" t="s">
        <v>854</v>
      </c>
      <c r="Y198" s="5" t="s">
        <v>855</v>
      </c>
      <c r="Z198" s="19"/>
      <c r="AA198" s="19"/>
      <c r="AB198" s="34">
        <f t="shared" si="26"/>
        <v>0</v>
      </c>
      <c r="AC198" s="34">
        <f t="shared" si="27"/>
        <v>0</v>
      </c>
      <c r="AD198" s="32" t="str">
        <f t="shared" si="28"/>
        <v>Crítica</v>
      </c>
      <c r="AE198" s="33" t="str">
        <f t="shared" si="29"/>
        <v xml:space="preserve"> </v>
      </c>
      <c r="AF198" s="33" t="str">
        <f t="shared" si="30"/>
        <v xml:space="preserve"> </v>
      </c>
      <c r="AG198" s="19"/>
      <c r="AH198" s="5" t="s">
        <v>754</v>
      </c>
    </row>
    <row r="199" spans="1:34" ht="89.25" x14ac:dyDescent="0.25">
      <c r="A199" s="5" t="s">
        <v>175</v>
      </c>
      <c r="B199" s="5" t="s">
        <v>181</v>
      </c>
      <c r="C199" s="5" t="s">
        <v>746</v>
      </c>
      <c r="D199" s="5" t="s">
        <v>141</v>
      </c>
      <c r="E199" s="5" t="s">
        <v>164</v>
      </c>
      <c r="F199" s="76" t="s">
        <v>725</v>
      </c>
      <c r="G199" s="101" t="s">
        <v>1048</v>
      </c>
      <c r="H199" s="5" t="s">
        <v>726</v>
      </c>
      <c r="I199" s="158"/>
      <c r="J199" s="173"/>
      <c r="K199" s="165"/>
      <c r="L199" s="165"/>
      <c r="M199" s="104" t="s">
        <v>929</v>
      </c>
      <c r="N199" s="158"/>
      <c r="O199" s="6"/>
      <c r="P199" s="171"/>
      <c r="Q199" s="5" t="s">
        <v>868</v>
      </c>
      <c r="R199" s="19"/>
      <c r="S199" s="148">
        <v>3150</v>
      </c>
      <c r="T199" s="5" t="s">
        <v>616</v>
      </c>
      <c r="U199" s="65" t="s">
        <v>919</v>
      </c>
      <c r="V199" s="63" t="s">
        <v>510</v>
      </c>
      <c r="W199" s="5" t="s">
        <v>869</v>
      </c>
      <c r="X199" s="5" t="s">
        <v>854</v>
      </c>
      <c r="Y199" s="5" t="s">
        <v>855</v>
      </c>
      <c r="Z199" s="19"/>
      <c r="AA199" s="19"/>
      <c r="AB199" s="34">
        <f>+AA199/S199</f>
        <v>0</v>
      </c>
      <c r="AC199" s="34" t="e">
        <f>+O199/N199</f>
        <v>#DIV/0!</v>
      </c>
      <c r="AD199" s="32" t="str">
        <f>+IF(AB199&lt;40%,"Crítica"," ")</f>
        <v>Crítica</v>
      </c>
      <c r="AE199" s="33" t="str">
        <f>+IF(AND(AB199&lt;=70%,AB199&gt;=40%),"Regular"," ")</f>
        <v xml:space="preserve"> </v>
      </c>
      <c r="AF199" s="33" t="str">
        <f>+IF(AB199&gt;70%,"Satisfactoria"," ")</f>
        <v xml:space="preserve"> </v>
      </c>
      <c r="AG199" s="19"/>
      <c r="AH199" s="5" t="s">
        <v>754</v>
      </c>
    </row>
    <row r="200" spans="1:34" ht="102" customHeight="1" x14ac:dyDescent="0.25">
      <c r="A200" s="5" t="s">
        <v>175</v>
      </c>
      <c r="B200" s="5" t="s">
        <v>181</v>
      </c>
      <c r="C200" s="5" t="s">
        <v>746</v>
      </c>
      <c r="D200" s="5" t="s">
        <v>141</v>
      </c>
      <c r="E200" s="5" t="s">
        <v>164</v>
      </c>
      <c r="F200" s="76" t="s">
        <v>725</v>
      </c>
      <c r="G200" s="101" t="s">
        <v>1048</v>
      </c>
      <c r="H200" s="5" t="s">
        <v>726</v>
      </c>
      <c r="I200" s="6">
        <v>470000000</v>
      </c>
      <c r="J200" s="173"/>
      <c r="K200" s="165"/>
      <c r="L200" s="165"/>
      <c r="M200" s="19"/>
      <c r="N200" s="6"/>
      <c r="O200" s="6"/>
      <c r="P200" s="61" t="s">
        <v>388</v>
      </c>
      <c r="Q200" s="19"/>
      <c r="R200" s="19"/>
      <c r="S200" s="64"/>
      <c r="T200" s="5" t="s">
        <v>609</v>
      </c>
      <c r="U200" s="65" t="s">
        <v>495</v>
      </c>
      <c r="V200" s="63" t="s">
        <v>510</v>
      </c>
      <c r="W200" s="19"/>
      <c r="X200" s="19"/>
      <c r="Y200" s="19"/>
      <c r="Z200" s="19"/>
      <c r="AA200" s="19"/>
      <c r="AB200" s="34" t="e">
        <f t="shared" si="26"/>
        <v>#DIV/0!</v>
      </c>
      <c r="AC200" s="34" t="e">
        <f t="shared" si="27"/>
        <v>#DIV/0!</v>
      </c>
      <c r="AD200" s="32" t="e">
        <f t="shared" si="28"/>
        <v>#DIV/0!</v>
      </c>
      <c r="AE200" s="33" t="e">
        <f t="shared" si="29"/>
        <v>#DIV/0!</v>
      </c>
      <c r="AF200" s="33" t="e">
        <f t="shared" si="30"/>
        <v>#DIV/0!</v>
      </c>
      <c r="AG200" s="19"/>
      <c r="AH200" s="5" t="s">
        <v>754</v>
      </c>
    </row>
    <row r="201" spans="1:34" ht="63.75" customHeight="1" x14ac:dyDescent="0.25">
      <c r="A201" s="5" t="s">
        <v>175</v>
      </c>
      <c r="B201" s="5" t="s">
        <v>181</v>
      </c>
      <c r="C201" s="5" t="s">
        <v>746</v>
      </c>
      <c r="D201" s="5" t="s">
        <v>141</v>
      </c>
      <c r="E201" s="5" t="s">
        <v>164</v>
      </c>
      <c r="F201" s="76" t="s">
        <v>725</v>
      </c>
      <c r="G201" s="101" t="s">
        <v>1048</v>
      </c>
      <c r="H201" s="5" t="s">
        <v>726</v>
      </c>
      <c r="I201" s="6">
        <v>300000000</v>
      </c>
      <c r="J201" s="173"/>
      <c r="K201" s="165"/>
      <c r="L201" s="165"/>
      <c r="M201" s="104" t="s">
        <v>929</v>
      </c>
      <c r="N201" s="6">
        <v>300000000</v>
      </c>
      <c r="O201" s="6"/>
      <c r="P201" s="61" t="s">
        <v>920</v>
      </c>
      <c r="Q201" s="5" t="s">
        <v>866</v>
      </c>
      <c r="R201" s="19"/>
      <c r="S201" s="5">
        <v>5</v>
      </c>
      <c r="T201" s="5" t="s">
        <v>620</v>
      </c>
      <c r="U201" s="65" t="s">
        <v>500</v>
      </c>
      <c r="V201" s="63" t="s">
        <v>8</v>
      </c>
      <c r="W201" s="5" t="s">
        <v>867</v>
      </c>
      <c r="X201" s="5" t="s">
        <v>854</v>
      </c>
      <c r="Y201" s="5" t="s">
        <v>855</v>
      </c>
      <c r="Z201" s="19"/>
      <c r="AA201" s="19"/>
      <c r="AB201" s="34">
        <f t="shared" si="21"/>
        <v>0</v>
      </c>
      <c r="AC201" s="34">
        <f t="shared" si="22"/>
        <v>0</v>
      </c>
      <c r="AD201" s="32" t="str">
        <f t="shared" si="23"/>
        <v>Crítica</v>
      </c>
      <c r="AE201" s="5" t="e">
        <f>+AD201/V201</f>
        <v>#VALUE!</v>
      </c>
      <c r="AF201" s="5" t="e">
        <f>+R201/Q201</f>
        <v>#VALUE!</v>
      </c>
      <c r="AG201" s="19"/>
      <c r="AH201" s="5" t="s">
        <v>754</v>
      </c>
    </row>
    <row r="202" spans="1:34" ht="93" customHeight="1" x14ac:dyDescent="0.25">
      <c r="A202" s="5"/>
      <c r="B202" s="5"/>
      <c r="C202" s="5"/>
      <c r="D202" s="5"/>
      <c r="E202" s="5" t="s">
        <v>164</v>
      </c>
      <c r="F202" s="76" t="s">
        <v>725</v>
      </c>
      <c r="G202" s="101" t="s">
        <v>1048</v>
      </c>
      <c r="H202" s="5" t="s">
        <v>726</v>
      </c>
      <c r="I202" s="6"/>
      <c r="J202" s="173"/>
      <c r="K202" s="165"/>
      <c r="L202" s="165"/>
      <c r="M202" s="105"/>
      <c r="N202" s="6"/>
      <c r="O202" s="6"/>
      <c r="P202" s="5" t="s">
        <v>398</v>
      </c>
      <c r="Q202" s="5" t="s">
        <v>857</v>
      </c>
      <c r="R202" s="5"/>
      <c r="S202" s="80"/>
      <c r="T202" s="5" t="s">
        <v>857</v>
      </c>
      <c r="U202" s="5" t="s">
        <v>858</v>
      </c>
      <c r="V202" s="5" t="s">
        <v>8</v>
      </c>
      <c r="W202" s="5" t="s">
        <v>859</v>
      </c>
      <c r="X202" s="5"/>
      <c r="Y202" s="5"/>
      <c r="Z202" s="5"/>
      <c r="AA202" s="5"/>
      <c r="AB202" s="5" t="e">
        <f>+AA202/S202</f>
        <v>#DIV/0!</v>
      </c>
      <c r="AC202" s="5" t="e">
        <f>+O202/N202</f>
        <v>#DIV/0!</v>
      </c>
      <c r="AD202" s="32" t="e">
        <f t="shared" si="23"/>
        <v>#DIV/0!</v>
      </c>
      <c r="AE202" s="5" t="e">
        <f>+AD202/V202</f>
        <v>#DIV/0!</v>
      </c>
      <c r="AF202" s="5" t="e">
        <f>+R202/Q202</f>
        <v>#VALUE!</v>
      </c>
      <c r="AG202" s="19"/>
      <c r="AH202" s="5" t="s">
        <v>754</v>
      </c>
    </row>
    <row r="203" spans="1:34" ht="63.75" customHeight="1" x14ac:dyDescent="0.25">
      <c r="A203" s="5" t="s">
        <v>175</v>
      </c>
      <c r="B203" s="5" t="s">
        <v>181</v>
      </c>
      <c r="C203" s="5" t="s">
        <v>746</v>
      </c>
      <c r="D203" s="5" t="s">
        <v>141</v>
      </c>
      <c r="E203" s="5" t="s">
        <v>164</v>
      </c>
      <c r="F203" s="76" t="s">
        <v>725</v>
      </c>
      <c r="G203" s="101" t="s">
        <v>1048</v>
      </c>
      <c r="H203" s="5" t="s">
        <v>726</v>
      </c>
      <c r="I203" s="6">
        <v>520000000</v>
      </c>
      <c r="J203" s="173"/>
      <c r="K203" s="165"/>
      <c r="L203" s="165"/>
      <c r="M203" s="104" t="s">
        <v>929</v>
      </c>
      <c r="N203" s="6">
        <v>400000000</v>
      </c>
      <c r="O203" s="6"/>
      <c r="P203" s="61" t="s">
        <v>399</v>
      </c>
      <c r="Q203" s="5" t="s">
        <v>860</v>
      </c>
      <c r="R203" s="19"/>
      <c r="S203" s="64">
        <v>3200</v>
      </c>
      <c r="T203" s="5" t="s">
        <v>622</v>
      </c>
      <c r="U203" s="65" t="s">
        <v>502</v>
      </c>
      <c r="V203" s="63" t="s">
        <v>510</v>
      </c>
      <c r="W203" s="5" t="s">
        <v>861</v>
      </c>
      <c r="X203" s="5" t="s">
        <v>854</v>
      </c>
      <c r="Y203" s="5" t="s">
        <v>855</v>
      </c>
      <c r="Z203" s="19"/>
      <c r="AA203" s="19"/>
      <c r="AB203" s="34">
        <f t="shared" si="21"/>
        <v>0</v>
      </c>
      <c r="AC203" s="34">
        <f t="shared" si="22"/>
        <v>0</v>
      </c>
      <c r="AD203" s="32" t="str">
        <f t="shared" si="23"/>
        <v>Crítica</v>
      </c>
      <c r="AE203" s="5" t="e">
        <f>+AD203/V203</f>
        <v>#VALUE!</v>
      </c>
      <c r="AF203" s="5" t="e">
        <f>+R203/Q203</f>
        <v>#VALUE!</v>
      </c>
      <c r="AG203" s="19"/>
      <c r="AH203" s="5" t="s">
        <v>754</v>
      </c>
    </row>
    <row r="204" spans="1:34" ht="63.75" customHeight="1" x14ac:dyDescent="0.25">
      <c r="A204" s="5" t="s">
        <v>175</v>
      </c>
      <c r="B204" s="5" t="s">
        <v>181</v>
      </c>
      <c r="C204" s="5" t="s">
        <v>746</v>
      </c>
      <c r="D204" s="5" t="s">
        <v>141</v>
      </c>
      <c r="E204" s="5" t="s">
        <v>164</v>
      </c>
      <c r="F204" s="76" t="s">
        <v>725</v>
      </c>
      <c r="G204" s="101" t="s">
        <v>1048</v>
      </c>
      <c r="H204" s="5" t="s">
        <v>726</v>
      </c>
      <c r="I204" s="6">
        <v>800000000</v>
      </c>
      <c r="J204" s="173"/>
      <c r="K204" s="165"/>
      <c r="L204" s="165"/>
      <c r="M204" s="104" t="s">
        <v>929</v>
      </c>
      <c r="N204" s="99">
        <v>800000000</v>
      </c>
      <c r="O204" s="6"/>
      <c r="P204" s="61" t="s">
        <v>400</v>
      </c>
      <c r="Q204" s="19" t="s">
        <v>862</v>
      </c>
      <c r="R204" s="19"/>
      <c r="S204" s="5">
        <v>20</v>
      </c>
      <c r="T204" s="5" t="s">
        <v>623</v>
      </c>
      <c r="U204" s="65" t="s">
        <v>503</v>
      </c>
      <c r="V204" s="63" t="s">
        <v>510</v>
      </c>
      <c r="W204" s="5" t="s">
        <v>863</v>
      </c>
      <c r="X204" s="5" t="s">
        <v>854</v>
      </c>
      <c r="Y204" s="5" t="s">
        <v>855</v>
      </c>
      <c r="Z204" s="19"/>
      <c r="AA204" s="19"/>
      <c r="AB204" s="34">
        <f t="shared" si="21"/>
        <v>0</v>
      </c>
      <c r="AC204" s="34">
        <f t="shared" si="22"/>
        <v>0</v>
      </c>
      <c r="AD204" s="32" t="str">
        <f t="shared" si="23"/>
        <v>Crítica</v>
      </c>
      <c r="AE204" s="5" t="e">
        <f>+AD204/V204</f>
        <v>#VALUE!</v>
      </c>
      <c r="AF204" s="5" t="e">
        <f>+R204/Q204</f>
        <v>#VALUE!</v>
      </c>
      <c r="AG204" s="19"/>
      <c r="AH204" s="5" t="s">
        <v>754</v>
      </c>
    </row>
    <row r="205" spans="1:34" ht="76.5" customHeight="1" x14ac:dyDescent="0.25">
      <c r="A205" s="5" t="s">
        <v>175</v>
      </c>
      <c r="B205" s="5" t="s">
        <v>181</v>
      </c>
      <c r="C205" s="5" t="s">
        <v>746</v>
      </c>
      <c r="D205" s="5" t="s">
        <v>141</v>
      </c>
      <c r="E205" s="5" t="s">
        <v>164</v>
      </c>
      <c r="F205" s="76" t="s">
        <v>725</v>
      </c>
      <c r="G205" s="101" t="s">
        <v>1048</v>
      </c>
      <c r="H205" s="5" t="s">
        <v>726</v>
      </c>
      <c r="I205" s="6">
        <v>850000000</v>
      </c>
      <c r="J205" s="173"/>
      <c r="K205" s="165"/>
      <c r="L205" s="165"/>
      <c r="M205" s="104" t="s">
        <v>929</v>
      </c>
      <c r="N205" s="6">
        <v>850000000</v>
      </c>
      <c r="O205" s="6"/>
      <c r="P205" s="61" t="s">
        <v>401</v>
      </c>
      <c r="Q205" s="5" t="s">
        <v>864</v>
      </c>
      <c r="R205" s="18" t="s">
        <v>818</v>
      </c>
      <c r="S205" s="5">
        <v>16</v>
      </c>
      <c r="T205" s="5" t="s">
        <v>624</v>
      </c>
      <c r="U205" s="65" t="s">
        <v>504</v>
      </c>
      <c r="V205" s="63" t="s">
        <v>510</v>
      </c>
      <c r="W205" s="5" t="s">
        <v>865</v>
      </c>
      <c r="X205" s="5" t="s">
        <v>854</v>
      </c>
      <c r="Y205" s="5" t="s">
        <v>855</v>
      </c>
      <c r="Z205" s="19"/>
      <c r="AA205" s="19"/>
      <c r="AB205" s="34">
        <f t="shared" si="21"/>
        <v>0</v>
      </c>
      <c r="AC205" s="34">
        <f t="shared" si="22"/>
        <v>0</v>
      </c>
      <c r="AD205" s="32" t="str">
        <f t="shared" si="23"/>
        <v>Crítica</v>
      </c>
      <c r="AE205" s="5" t="e">
        <f>+AD205/V205</f>
        <v>#VALUE!</v>
      </c>
      <c r="AF205" s="5" t="e">
        <f>+R205/Q205</f>
        <v>#VALUE!</v>
      </c>
      <c r="AG205" s="19"/>
      <c r="AH205" s="5" t="s">
        <v>754</v>
      </c>
    </row>
    <row r="206" spans="1:34" ht="76.5" x14ac:dyDescent="0.25">
      <c r="A206" s="5" t="s">
        <v>175</v>
      </c>
      <c r="B206" s="5" t="s">
        <v>181</v>
      </c>
      <c r="C206" s="5" t="s">
        <v>746</v>
      </c>
      <c r="D206" s="5" t="s">
        <v>141</v>
      </c>
      <c r="E206" s="5" t="s">
        <v>164</v>
      </c>
      <c r="F206" s="76" t="s">
        <v>725</v>
      </c>
      <c r="G206" s="101" t="s">
        <v>1048</v>
      </c>
      <c r="H206" s="5" t="s">
        <v>726</v>
      </c>
      <c r="I206" s="6">
        <v>70000000</v>
      </c>
      <c r="J206" s="173"/>
      <c r="K206" s="165"/>
      <c r="L206" s="165"/>
      <c r="M206" s="19"/>
      <c r="N206" s="6"/>
      <c r="O206" s="6"/>
      <c r="P206" s="61" t="s">
        <v>402</v>
      </c>
      <c r="Q206" s="19"/>
      <c r="R206" s="19"/>
      <c r="S206" s="5"/>
      <c r="T206" s="5" t="s">
        <v>625</v>
      </c>
      <c r="U206" s="65" t="s">
        <v>505</v>
      </c>
      <c r="V206" s="63" t="s">
        <v>8</v>
      </c>
      <c r="W206" s="19"/>
      <c r="X206" s="19"/>
      <c r="Y206" s="19"/>
      <c r="Z206" s="19"/>
      <c r="AA206" s="19"/>
      <c r="AB206" s="34" t="e">
        <f t="shared" si="21"/>
        <v>#DIV/0!</v>
      </c>
      <c r="AC206" s="34" t="e">
        <f t="shared" si="22"/>
        <v>#DIV/0!</v>
      </c>
      <c r="AD206" s="32" t="e">
        <f t="shared" si="23"/>
        <v>#DIV/0!</v>
      </c>
      <c r="AE206" s="33" t="e">
        <f t="shared" si="24"/>
        <v>#DIV/0!</v>
      </c>
      <c r="AF206" s="33" t="e">
        <f t="shared" si="25"/>
        <v>#DIV/0!</v>
      </c>
      <c r="AG206" s="19"/>
      <c r="AH206" s="5" t="s">
        <v>754</v>
      </c>
    </row>
    <row r="207" spans="1:34" ht="63.75" customHeight="1" x14ac:dyDescent="0.25">
      <c r="A207" s="5" t="s">
        <v>175</v>
      </c>
      <c r="B207" s="5" t="s">
        <v>181</v>
      </c>
      <c r="C207" s="5" t="s">
        <v>746</v>
      </c>
      <c r="D207" s="5" t="s">
        <v>141</v>
      </c>
      <c r="E207" s="5" t="s">
        <v>164</v>
      </c>
      <c r="F207" s="76" t="s">
        <v>725</v>
      </c>
      <c r="G207" s="101" t="s">
        <v>1048</v>
      </c>
      <c r="H207" s="5" t="s">
        <v>726</v>
      </c>
      <c r="I207" s="6">
        <v>1000000000</v>
      </c>
      <c r="J207" s="174"/>
      <c r="K207" s="166"/>
      <c r="L207" s="166"/>
      <c r="M207" s="19"/>
      <c r="N207" s="6"/>
      <c r="O207" s="6"/>
      <c r="P207" s="61" t="s">
        <v>403</v>
      </c>
      <c r="Q207" s="19"/>
      <c r="R207" s="19"/>
      <c r="S207" s="5"/>
      <c r="T207" s="5" t="s">
        <v>600</v>
      </c>
      <c r="U207" s="65" t="s">
        <v>462</v>
      </c>
      <c r="V207" s="63" t="s">
        <v>8</v>
      </c>
      <c r="W207" s="19"/>
      <c r="X207" s="19"/>
      <c r="Y207" s="19"/>
      <c r="Z207" s="19"/>
      <c r="AA207" s="19"/>
      <c r="AB207" s="34" t="e">
        <f t="shared" si="21"/>
        <v>#DIV/0!</v>
      </c>
      <c r="AC207" s="34" t="e">
        <f t="shared" si="22"/>
        <v>#DIV/0!</v>
      </c>
      <c r="AD207" s="32" t="e">
        <f t="shared" si="23"/>
        <v>#DIV/0!</v>
      </c>
      <c r="AE207" s="33" t="e">
        <f t="shared" si="24"/>
        <v>#DIV/0!</v>
      </c>
      <c r="AF207" s="33" t="e">
        <f t="shared" si="25"/>
        <v>#DIV/0!</v>
      </c>
      <c r="AG207" s="19"/>
      <c r="AH207" s="5" t="s">
        <v>754</v>
      </c>
    </row>
    <row r="208" spans="1:34" ht="114.75" customHeight="1" x14ac:dyDescent="0.25">
      <c r="A208" s="5" t="s">
        <v>175</v>
      </c>
      <c r="B208" s="5" t="s">
        <v>176</v>
      </c>
      <c r="C208" s="5" t="s">
        <v>746</v>
      </c>
      <c r="D208" s="5" t="s">
        <v>177</v>
      </c>
      <c r="E208" s="5" t="s">
        <v>41</v>
      </c>
      <c r="F208" s="5" t="s">
        <v>178</v>
      </c>
      <c r="G208" s="59" t="s">
        <v>179</v>
      </c>
      <c r="H208" s="5" t="s">
        <v>180</v>
      </c>
      <c r="I208" s="6">
        <v>150000000</v>
      </c>
      <c r="J208" s="172" t="s">
        <v>723</v>
      </c>
      <c r="K208" s="164">
        <v>1650000000</v>
      </c>
      <c r="L208" s="164">
        <f>1650000000-520700000</f>
        <v>1129300000</v>
      </c>
      <c r="M208" s="107" t="s">
        <v>1040</v>
      </c>
      <c r="N208" s="6">
        <v>491000000</v>
      </c>
      <c r="O208" s="6">
        <v>0</v>
      </c>
      <c r="P208" s="61" t="s">
        <v>1046</v>
      </c>
      <c r="Q208" s="19" t="s">
        <v>1041</v>
      </c>
      <c r="R208" s="19"/>
      <c r="S208" s="64">
        <v>1550000</v>
      </c>
      <c r="T208" s="5" t="s">
        <v>609</v>
      </c>
      <c r="U208" s="65" t="s">
        <v>486</v>
      </c>
      <c r="V208" s="63" t="s">
        <v>510</v>
      </c>
      <c r="W208" s="107" t="s">
        <v>1042</v>
      </c>
      <c r="X208" s="19" t="s">
        <v>832</v>
      </c>
      <c r="Y208" s="19" t="s">
        <v>821</v>
      </c>
      <c r="Z208" s="19"/>
      <c r="AA208" s="19"/>
      <c r="AB208" s="34">
        <f>+AA208/S208</f>
        <v>0</v>
      </c>
      <c r="AC208" s="34">
        <f>+O208/N208</f>
        <v>0</v>
      </c>
      <c r="AD208" s="32" t="str">
        <f>+IF(AB208&lt;40%,"Crítica"," ")</f>
        <v>Crítica</v>
      </c>
      <c r="AE208" s="33" t="str">
        <f>+IF(AND(AB208&lt;=70%,AB208&gt;=40%),"Regular"," ")</f>
        <v xml:space="preserve"> </v>
      </c>
      <c r="AF208" s="33" t="str">
        <f>+IF(AB208&gt;70%,"Satisfactoria"," ")</f>
        <v xml:space="preserve"> </v>
      </c>
      <c r="AG208" s="19" t="s">
        <v>1043</v>
      </c>
      <c r="AH208" s="5" t="s">
        <v>756</v>
      </c>
    </row>
    <row r="209" spans="1:34" ht="120" customHeight="1" x14ac:dyDescent="0.25">
      <c r="A209" s="5" t="s">
        <v>175</v>
      </c>
      <c r="B209" s="5" t="s">
        <v>186</v>
      </c>
      <c r="C209" s="5" t="s">
        <v>746</v>
      </c>
      <c r="D209" s="5" t="s">
        <v>40</v>
      </c>
      <c r="E209" s="5" t="s">
        <v>41</v>
      </c>
      <c r="F209" s="5" t="s">
        <v>178</v>
      </c>
      <c r="G209" s="59" t="s">
        <v>179</v>
      </c>
      <c r="H209" s="5" t="s">
        <v>180</v>
      </c>
      <c r="I209" s="6">
        <v>500000000</v>
      </c>
      <c r="J209" s="168"/>
      <c r="K209" s="165"/>
      <c r="L209" s="167"/>
      <c r="M209" s="19"/>
      <c r="N209" s="6"/>
      <c r="O209" s="6"/>
      <c r="P209" s="61" t="s">
        <v>406</v>
      </c>
      <c r="Q209" s="19"/>
      <c r="R209" s="19"/>
      <c r="S209" s="64"/>
      <c r="T209" s="5" t="s">
        <v>609</v>
      </c>
      <c r="U209" s="65" t="s">
        <v>507</v>
      </c>
      <c r="V209" s="63" t="s">
        <v>510</v>
      </c>
      <c r="W209" s="19"/>
      <c r="X209" s="19"/>
      <c r="Y209" s="19"/>
      <c r="Z209" s="19"/>
      <c r="AA209" s="19"/>
      <c r="AB209" s="34" t="e">
        <f t="shared" si="21"/>
        <v>#DIV/0!</v>
      </c>
      <c r="AC209" s="34" t="e">
        <f t="shared" si="22"/>
        <v>#DIV/0!</v>
      </c>
      <c r="AD209" s="32" t="e">
        <f t="shared" si="23"/>
        <v>#DIV/0!</v>
      </c>
      <c r="AE209" s="33" t="e">
        <f t="shared" si="24"/>
        <v>#DIV/0!</v>
      </c>
      <c r="AF209" s="33" t="e">
        <f t="shared" si="25"/>
        <v>#DIV/0!</v>
      </c>
      <c r="AG209" s="19" t="s">
        <v>1043</v>
      </c>
      <c r="AH209" s="5" t="s">
        <v>756</v>
      </c>
    </row>
    <row r="210" spans="1:34" ht="114.75" customHeight="1" x14ac:dyDescent="0.25">
      <c r="A210" s="5" t="s">
        <v>175</v>
      </c>
      <c r="B210" s="5" t="s">
        <v>176</v>
      </c>
      <c r="C210" s="5" t="s">
        <v>746</v>
      </c>
      <c r="D210" s="5" t="s">
        <v>177</v>
      </c>
      <c r="E210" s="5" t="s">
        <v>164</v>
      </c>
      <c r="F210" s="5" t="s">
        <v>178</v>
      </c>
      <c r="G210" s="59" t="s">
        <v>179</v>
      </c>
      <c r="H210" s="5" t="s">
        <v>180</v>
      </c>
      <c r="I210" s="6">
        <v>850000000</v>
      </c>
      <c r="J210" s="173"/>
      <c r="K210" s="165"/>
      <c r="L210" s="165"/>
      <c r="M210" s="107" t="s">
        <v>1040</v>
      </c>
      <c r="N210" s="6">
        <v>638300000</v>
      </c>
      <c r="O210" s="6"/>
      <c r="P210" s="61" t="s">
        <v>407</v>
      </c>
      <c r="Q210" s="19" t="s">
        <v>1044</v>
      </c>
      <c r="R210" s="19"/>
      <c r="S210" s="66">
        <v>1</v>
      </c>
      <c r="T210" s="5" t="s">
        <v>627</v>
      </c>
      <c r="U210" s="65" t="s">
        <v>508</v>
      </c>
      <c r="V210" s="63" t="s">
        <v>8</v>
      </c>
      <c r="W210" s="19" t="s">
        <v>1045</v>
      </c>
      <c r="X210" s="19"/>
      <c r="Y210" s="19"/>
      <c r="Z210" s="19"/>
      <c r="AA210" s="19"/>
      <c r="AB210" s="34">
        <f t="shared" si="21"/>
        <v>0</v>
      </c>
      <c r="AC210" s="34">
        <f t="shared" si="22"/>
        <v>0</v>
      </c>
      <c r="AD210" s="32" t="str">
        <f t="shared" si="23"/>
        <v>Crítica</v>
      </c>
      <c r="AE210" s="33" t="str">
        <f t="shared" si="24"/>
        <v xml:space="preserve"> </v>
      </c>
      <c r="AF210" s="33" t="str">
        <f t="shared" si="25"/>
        <v xml:space="preserve"> </v>
      </c>
      <c r="AG210" s="19"/>
      <c r="AH210" s="5" t="s">
        <v>756</v>
      </c>
    </row>
    <row r="211" spans="1:34" ht="114.75" customHeight="1" x14ac:dyDescent="0.25">
      <c r="A211" s="5" t="s">
        <v>175</v>
      </c>
      <c r="B211" s="5" t="s">
        <v>176</v>
      </c>
      <c r="C211" s="5" t="s">
        <v>746</v>
      </c>
      <c r="D211" s="5" t="s">
        <v>177</v>
      </c>
      <c r="E211" s="5" t="s">
        <v>164</v>
      </c>
      <c r="F211" s="5" t="s">
        <v>178</v>
      </c>
      <c r="G211" s="59" t="s">
        <v>179</v>
      </c>
      <c r="H211" s="5" t="s">
        <v>180</v>
      </c>
      <c r="I211" s="6">
        <v>150000000</v>
      </c>
      <c r="J211" s="173"/>
      <c r="K211" s="165"/>
      <c r="L211" s="165"/>
      <c r="M211" s="19"/>
      <c r="N211" s="6"/>
      <c r="O211" s="6"/>
      <c r="P211" s="61" t="s">
        <v>408</v>
      </c>
      <c r="Q211" s="19"/>
      <c r="R211" s="19"/>
      <c r="S211" s="66">
        <v>1</v>
      </c>
      <c r="T211" s="5" t="s">
        <v>628</v>
      </c>
      <c r="U211" s="65" t="s">
        <v>431</v>
      </c>
      <c r="V211" s="63" t="s">
        <v>8</v>
      </c>
      <c r="W211" s="19"/>
      <c r="X211" s="19"/>
      <c r="Y211" s="19"/>
      <c r="Z211" s="19"/>
      <c r="AA211" s="19"/>
      <c r="AB211" s="34">
        <f t="shared" si="21"/>
        <v>0</v>
      </c>
      <c r="AC211" s="34" t="e">
        <f t="shared" si="22"/>
        <v>#DIV/0!</v>
      </c>
      <c r="AD211" s="32" t="str">
        <f t="shared" si="23"/>
        <v>Crítica</v>
      </c>
      <c r="AE211" s="33" t="str">
        <f t="shared" si="24"/>
        <v xml:space="preserve"> </v>
      </c>
      <c r="AF211" s="33" t="str">
        <f t="shared" si="25"/>
        <v xml:space="preserve"> </v>
      </c>
      <c r="AG211" s="19"/>
      <c r="AH211" s="5" t="s">
        <v>756</v>
      </c>
    </row>
    <row r="212" spans="1:34" ht="114.75" customHeight="1" x14ac:dyDescent="0.25">
      <c r="A212" s="5" t="s">
        <v>175</v>
      </c>
      <c r="B212" s="5" t="s">
        <v>176</v>
      </c>
      <c r="C212" s="5" t="s">
        <v>746</v>
      </c>
      <c r="D212" s="5" t="s">
        <v>177</v>
      </c>
      <c r="E212" s="5" t="s">
        <v>164</v>
      </c>
      <c r="F212" s="5" t="s">
        <v>178</v>
      </c>
      <c r="G212" s="59" t="s">
        <v>179</v>
      </c>
      <c r="H212" s="5" t="s">
        <v>180</v>
      </c>
      <c r="I212" s="6"/>
      <c r="J212" s="173"/>
      <c r="K212" s="165"/>
      <c r="L212" s="165"/>
      <c r="M212" s="19"/>
      <c r="N212" s="6"/>
      <c r="O212" s="6"/>
      <c r="P212" s="61" t="s">
        <v>409</v>
      </c>
      <c r="Q212" s="19"/>
      <c r="R212" s="19"/>
      <c r="S212" s="66">
        <v>1</v>
      </c>
      <c r="T212" s="5" t="s">
        <v>628</v>
      </c>
      <c r="U212" s="65" t="s">
        <v>431</v>
      </c>
      <c r="V212" s="63" t="s">
        <v>8</v>
      </c>
      <c r="W212" s="19"/>
      <c r="X212" s="19"/>
      <c r="Y212" s="19"/>
      <c r="Z212" s="19"/>
      <c r="AA212" s="19"/>
      <c r="AB212" s="34">
        <f t="shared" si="21"/>
        <v>0</v>
      </c>
      <c r="AC212" s="34" t="e">
        <f t="shared" si="22"/>
        <v>#DIV/0!</v>
      </c>
      <c r="AD212" s="32" t="str">
        <f t="shared" si="23"/>
        <v>Crítica</v>
      </c>
      <c r="AE212" s="33" t="str">
        <f t="shared" si="24"/>
        <v xml:space="preserve"> </v>
      </c>
      <c r="AF212" s="33" t="str">
        <f t="shared" si="25"/>
        <v xml:space="preserve"> </v>
      </c>
      <c r="AG212" s="19"/>
      <c r="AH212" s="5" t="s">
        <v>756</v>
      </c>
    </row>
    <row r="213" spans="1:34" ht="114.75" customHeight="1" x14ac:dyDescent="0.25">
      <c r="A213" s="5" t="s">
        <v>175</v>
      </c>
      <c r="B213" s="5" t="s">
        <v>176</v>
      </c>
      <c r="C213" s="5" t="s">
        <v>746</v>
      </c>
      <c r="D213" s="5" t="s">
        <v>177</v>
      </c>
      <c r="E213" s="5" t="s">
        <v>164</v>
      </c>
      <c r="F213" s="5" t="s">
        <v>178</v>
      </c>
      <c r="G213" s="59" t="s">
        <v>179</v>
      </c>
      <c r="H213" s="5" t="s">
        <v>180</v>
      </c>
      <c r="I213" s="6"/>
      <c r="J213" s="174"/>
      <c r="K213" s="166"/>
      <c r="L213" s="166"/>
      <c r="M213" s="19"/>
      <c r="N213" s="6"/>
      <c r="O213" s="6"/>
      <c r="P213" s="61" t="s">
        <v>410</v>
      </c>
      <c r="Q213" s="19"/>
      <c r="R213" s="19"/>
      <c r="S213" s="64">
        <v>20000</v>
      </c>
      <c r="T213" s="5" t="s">
        <v>627</v>
      </c>
      <c r="U213" s="65" t="s">
        <v>508</v>
      </c>
      <c r="V213" s="63" t="s">
        <v>8</v>
      </c>
      <c r="W213" s="19"/>
      <c r="X213" s="19"/>
      <c r="Y213" s="19"/>
      <c r="Z213" s="19"/>
      <c r="AA213" s="19"/>
      <c r="AB213" s="34">
        <f t="shared" si="21"/>
        <v>0</v>
      </c>
      <c r="AC213" s="34" t="e">
        <f t="shared" si="22"/>
        <v>#DIV/0!</v>
      </c>
      <c r="AD213" s="32" t="str">
        <f t="shared" si="23"/>
        <v>Crítica</v>
      </c>
      <c r="AE213" s="33" t="str">
        <f t="shared" si="24"/>
        <v xml:space="preserve"> </v>
      </c>
      <c r="AF213" s="33" t="str">
        <f t="shared" si="25"/>
        <v xml:space="preserve"> </v>
      </c>
      <c r="AG213" s="19"/>
      <c r="AH213" s="5" t="s">
        <v>756</v>
      </c>
    </row>
    <row r="214" spans="1:34" x14ac:dyDescent="0.25">
      <c r="I214" s="70">
        <f>+SUBTOTAL(9,I6:I213)</f>
        <v>207628228032</v>
      </c>
      <c r="K214" s="70">
        <f>+SUBTOTAL(9,K6:K213)</f>
        <v>231761571429</v>
      </c>
      <c r="L214" s="70">
        <f>+SUBTOTAL(9,L6:L213)</f>
        <v>180378764469</v>
      </c>
      <c r="N214" s="70">
        <f>+SUBTOTAL(9,N6:N213)</f>
        <v>180378764449</v>
      </c>
      <c r="O214" s="70">
        <f>+SUBTOTAL(9,O6:O213)</f>
        <v>83875133256</v>
      </c>
    </row>
    <row r="215" spans="1:34" x14ac:dyDescent="0.25">
      <c r="I215" s="90">
        <f>+I22+I21+I20+I19+I18+I17+I16+I15+I12+I14+I11+I10+I9+I8+I7+I6</f>
        <v>62608994001</v>
      </c>
      <c r="J215" s="90"/>
      <c r="K215" s="90">
        <f>+K22+K21+K20+K19+K18+K17+K16+K15+K12+K14+K11+K10+K9+K8+K7+K6</f>
        <v>74819468955</v>
      </c>
      <c r="L215" s="90">
        <f>+L22+L21+L20+L19+L18+L17+L16+L15+L12+L14+L11+L10+L9+L8+L7+L6</f>
        <v>71819468955</v>
      </c>
      <c r="M215" s="90"/>
      <c r="N215" s="90">
        <f>+N22+N21+N20+N19+N18+N17+N16+N15+N12+N14+N11+N10+N9+N8+N7+N6+N13</f>
        <v>71819468955</v>
      </c>
      <c r="O215" s="90">
        <f>+O22+O21+O20+O19+O18+O17+O16+O15+O12+O14+O11+O10+O9+O8+O7+O6</f>
        <v>49406085647</v>
      </c>
    </row>
    <row r="216" spans="1:34" x14ac:dyDescent="0.25">
      <c r="L216" s="90"/>
      <c r="O216" s="90">
        <v>49406085647</v>
      </c>
    </row>
    <row r="217" spans="1:34" x14ac:dyDescent="0.25">
      <c r="O217" s="90">
        <f>+O215-O216</f>
        <v>0</v>
      </c>
    </row>
    <row r="218" spans="1:34" x14ac:dyDescent="0.25">
      <c r="I218" s="110"/>
      <c r="J218" s="95"/>
      <c r="K218" s="110"/>
      <c r="L218" s="110"/>
      <c r="M218" s="110"/>
      <c r="N218" s="110">
        <f>SUBTOTAL(9,N155:N166)</f>
        <v>6115969000</v>
      </c>
      <c r="O218" s="110">
        <f>SUBTOTAL(9,O155)</f>
        <v>0</v>
      </c>
    </row>
    <row r="219" spans="1:34" x14ac:dyDescent="0.25">
      <c r="I219" s="103"/>
      <c r="N219" s="106"/>
      <c r="O219" s="100"/>
    </row>
    <row r="220" spans="1:34" x14ac:dyDescent="0.25">
      <c r="I220" s="103"/>
    </row>
    <row r="221" spans="1:34" x14ac:dyDescent="0.25">
      <c r="I221" s="132"/>
      <c r="N221" s="100"/>
    </row>
    <row r="222" spans="1:34" x14ac:dyDescent="0.25">
      <c r="I222" s="103"/>
    </row>
    <row r="223" spans="1:34" x14ac:dyDescent="0.25">
      <c r="I223" s="103"/>
    </row>
    <row r="224" spans="1:34" x14ac:dyDescent="0.25">
      <c r="I224" s="103"/>
    </row>
    <row r="225" spans="9:9" x14ac:dyDescent="0.25">
      <c r="I225" s="103"/>
    </row>
    <row r="226" spans="9:9" x14ac:dyDescent="0.25">
      <c r="I226" s="103"/>
    </row>
    <row r="227" spans="9:9" x14ac:dyDescent="0.25">
      <c r="I227" s="103"/>
    </row>
    <row r="228" spans="9:9" x14ac:dyDescent="0.25">
      <c r="I228" s="103"/>
    </row>
    <row r="229" spans="9:9" x14ac:dyDescent="0.25">
      <c r="I229" s="103"/>
    </row>
    <row r="230" spans="9:9" x14ac:dyDescent="0.25">
      <c r="I230" s="103"/>
    </row>
    <row r="231" spans="9:9" x14ac:dyDescent="0.25">
      <c r="I231" s="103"/>
    </row>
    <row r="232" spans="9:9" x14ac:dyDescent="0.25">
      <c r="I232" s="103"/>
    </row>
    <row r="233" spans="9:9" x14ac:dyDescent="0.25">
      <c r="I233" s="103"/>
    </row>
    <row r="234" spans="9:9" x14ac:dyDescent="0.25">
      <c r="I234" s="103"/>
    </row>
  </sheetData>
  <autoFilter ref="A5:AH217"/>
  <mergeCells count="60">
    <mergeCell ref="L155:L166"/>
    <mergeCell ref="K155:K166"/>
    <mergeCell ref="AD4:AF4"/>
    <mergeCell ref="AH2:AH5"/>
    <mergeCell ref="F2:H4"/>
    <mergeCell ref="P2:AG2"/>
    <mergeCell ref="Z4:Z5"/>
    <mergeCell ref="AA4:AC4"/>
    <mergeCell ref="AG4:AG5"/>
    <mergeCell ref="Z3:AG3"/>
    <mergeCell ref="J4:L4"/>
    <mergeCell ref="M4:N4"/>
    <mergeCell ref="P4:R4"/>
    <mergeCell ref="S4:T4"/>
    <mergeCell ref="W4:W5"/>
    <mergeCell ref="X4:Y4"/>
    <mergeCell ref="A2:E2"/>
    <mergeCell ref="I2:O2"/>
    <mergeCell ref="A3:A5"/>
    <mergeCell ref="B3:B5"/>
    <mergeCell ref="C3:C5"/>
    <mergeCell ref="L148:L154"/>
    <mergeCell ref="J148:J154"/>
    <mergeCell ref="U4:V4"/>
    <mergeCell ref="D3:D5"/>
    <mergeCell ref="E3:E5"/>
    <mergeCell ref="K6:K8"/>
    <mergeCell ref="L6:L8"/>
    <mergeCell ref="N10:N12"/>
    <mergeCell ref="O10:O12"/>
    <mergeCell ref="K148:K154"/>
    <mergeCell ref="L41:L147"/>
    <mergeCell ref="I3:O3"/>
    <mergeCell ref="P3:Y3"/>
    <mergeCell ref="P198:P199"/>
    <mergeCell ref="I194:I195"/>
    <mergeCell ref="J187:J207"/>
    <mergeCell ref="L187:L207"/>
    <mergeCell ref="L208:L213"/>
    <mergeCell ref="J208:J213"/>
    <mergeCell ref="K187:K207"/>
    <mergeCell ref="K208:K213"/>
    <mergeCell ref="J167:J168"/>
    <mergeCell ref="K167:K168"/>
    <mergeCell ref="M167:M168"/>
    <mergeCell ref="I198:I199"/>
    <mergeCell ref="N198:N199"/>
    <mergeCell ref="J169:J171"/>
    <mergeCell ref="K173:K181"/>
    <mergeCell ref="K182:K186"/>
    <mergeCell ref="L173:L181"/>
    <mergeCell ref="J173:J181"/>
    <mergeCell ref="K169:K171"/>
    <mergeCell ref="L169:L171"/>
    <mergeCell ref="I167:I168"/>
    <mergeCell ref="AG169:AG171"/>
    <mergeCell ref="U167:U168"/>
    <mergeCell ref="V167:V168"/>
    <mergeCell ref="AG167:AG168"/>
    <mergeCell ref="L167:L168"/>
  </mergeCells>
  <conditionalFormatting sqref="AD7 AD9:AD16 AD19:AD20 AD23 AD25:AD53 AD200:AD213 AD196:AD198 AD56:AD58 AD61:AD62 AD64:AD84 AD88 AD91:AD98 AD105:AD130 AD102 AD146:AD157 AD132:AD143 AD100 AD169:AD171 AD173:AD194 AD160:AD166">
    <cfRule type="expression" dxfId="195" priority="246">
      <formula>"Crítico"=$Y7</formula>
    </cfRule>
  </conditionalFormatting>
  <conditionalFormatting sqref="AE7:AE16 AE19:AE20 AE23 AE185:AE194 AE202:AE213 AE25:AE53 AE200 AE196:AE198 AE56:AE58 AE61:AE62 AE64:AE84 AE88 AE91:AE98 AE105:AE130 AE102 AE146:AE157 AE132:AE143 AE100 AE169:AE171 AE173:AE183 AE160:AE166">
    <cfRule type="expression" dxfId="194" priority="245">
      <formula>"Alerta"=$Z7</formula>
    </cfRule>
  </conditionalFormatting>
  <conditionalFormatting sqref="AF7:AF16 AF19:AF20 AF23 AF185:AF194 AF202:AF213 AF25:AF53 AF200 AF196:AF198 AF56:AF58 AF61:AF62 AF64:AF84 AF88 AF91:AF98 AF105:AF130 AF102 AF146:AF157 AF132:AF143 AF100 AF169:AF171 AF173:AF183 AF160:AF166">
    <cfRule type="expression" dxfId="193" priority="244">
      <formula>"Normal"=$AA7</formula>
    </cfRule>
  </conditionalFormatting>
  <conditionalFormatting sqref="AD7 AD9:AD16 AD19:AD20 AD23 AD25:AD53 AD200:AD213 AD196:AD198 AD56:AD58 AD61:AD62 AD64:AD84 AD88 AD91:AD98 AD105:AD130 AD102 AD146:AD157 AD132:AD143 AD100 AD169:AD171 AD173:AD194 AD160:AD166">
    <cfRule type="expression" dxfId="192" priority="243">
      <formula>"Crítica"=$Y7</formula>
    </cfRule>
  </conditionalFormatting>
  <conditionalFormatting sqref="AE7:AE16 AE19:AE20 AE23 AE185:AE194 AE202:AE213 AE25:AE53 AE200 AE196:AE198 AE56:AE58 AE61:AE62 AE64:AE84 AE88 AE91:AE98 AE105:AE130 AE102 AE146:AE157 AE132:AE143 AE100 AE169:AE171 AE173:AE183 AE160:AE166">
    <cfRule type="expression" dxfId="191" priority="242">
      <formula>"Regular"=$Z7</formula>
    </cfRule>
  </conditionalFormatting>
  <conditionalFormatting sqref="AF7:AF16 AF19:AF20 AF23 AF185:AF194 AF202:AF213 AF25:AF53 AF200 AF196:AF198 AF56:AF58 AF61:AF62 AF64:AF84 AF88 AF91:AF98 AF105:AF130 AF102 AF146:AF157 AF132:AF143 AF100 AF169:AF171 AF173:AF183 AF160:AF166">
    <cfRule type="expression" dxfId="190" priority="241">
      <formula>"Satisfactoria"=$AA7</formula>
    </cfRule>
  </conditionalFormatting>
  <conditionalFormatting sqref="AD6">
    <cfRule type="expression" dxfId="189" priority="240">
      <formula>"Crítico"=$Y6</formula>
    </cfRule>
  </conditionalFormatting>
  <conditionalFormatting sqref="AE6">
    <cfRule type="expression" dxfId="188" priority="239">
      <formula>"Alerta"=$Z6</formula>
    </cfRule>
  </conditionalFormatting>
  <conditionalFormatting sqref="AF6">
    <cfRule type="expression" dxfId="187" priority="238">
      <formula>"Normal"=$AA6</formula>
    </cfRule>
  </conditionalFormatting>
  <conditionalFormatting sqref="AD6">
    <cfRule type="expression" dxfId="186" priority="237">
      <formula>"Crítica"=$Y6</formula>
    </cfRule>
  </conditionalFormatting>
  <conditionalFormatting sqref="AE6">
    <cfRule type="expression" dxfId="185" priority="236">
      <formula>"Regular"=$Z6</formula>
    </cfRule>
  </conditionalFormatting>
  <conditionalFormatting sqref="AF6">
    <cfRule type="expression" dxfId="184" priority="235">
      <formula>"Satisfactoria"=$AA6</formula>
    </cfRule>
  </conditionalFormatting>
  <conditionalFormatting sqref="AD8">
    <cfRule type="expression" dxfId="183" priority="234">
      <formula>"Crítico"=$Y8</formula>
    </cfRule>
  </conditionalFormatting>
  <conditionalFormatting sqref="AD8">
    <cfRule type="expression" dxfId="182" priority="233">
      <formula>"Crítica"=$Y8</formula>
    </cfRule>
  </conditionalFormatting>
  <conditionalFormatting sqref="AD17">
    <cfRule type="expression" dxfId="181" priority="232">
      <formula>"Crítico"=$Y17</formula>
    </cfRule>
  </conditionalFormatting>
  <conditionalFormatting sqref="AE17">
    <cfRule type="expression" dxfId="180" priority="231">
      <formula>"Alerta"=$Z17</formula>
    </cfRule>
  </conditionalFormatting>
  <conditionalFormatting sqref="AF17">
    <cfRule type="expression" dxfId="179" priority="230">
      <formula>"Normal"=$AA17</formula>
    </cfRule>
  </conditionalFormatting>
  <conditionalFormatting sqref="AD17">
    <cfRule type="expression" dxfId="178" priority="229">
      <formula>"Crítica"=$Y17</formula>
    </cfRule>
  </conditionalFormatting>
  <conditionalFormatting sqref="AE17">
    <cfRule type="expression" dxfId="177" priority="228">
      <formula>"Regular"=$Z17</formula>
    </cfRule>
  </conditionalFormatting>
  <conditionalFormatting sqref="AF17">
    <cfRule type="expression" dxfId="176" priority="227">
      <formula>"Satisfactoria"=$AA17</formula>
    </cfRule>
  </conditionalFormatting>
  <conditionalFormatting sqref="AD18">
    <cfRule type="expression" dxfId="175" priority="226">
      <formula>"Crítico"=$Y18</formula>
    </cfRule>
  </conditionalFormatting>
  <conditionalFormatting sqref="AE18">
    <cfRule type="expression" dxfId="174" priority="225">
      <formula>"Alerta"=$Z18</formula>
    </cfRule>
  </conditionalFormatting>
  <conditionalFormatting sqref="AF18">
    <cfRule type="expression" dxfId="173" priority="224">
      <formula>"Normal"=$AA18</formula>
    </cfRule>
  </conditionalFormatting>
  <conditionalFormatting sqref="AD18">
    <cfRule type="expression" dxfId="172" priority="223">
      <formula>"Crítica"=$Y18</formula>
    </cfRule>
  </conditionalFormatting>
  <conditionalFormatting sqref="AE18">
    <cfRule type="expression" dxfId="171" priority="222">
      <formula>"Regular"=$Z18</formula>
    </cfRule>
  </conditionalFormatting>
  <conditionalFormatting sqref="AF18">
    <cfRule type="expression" dxfId="170" priority="221">
      <formula>"Satisfactoria"=$AA18</formula>
    </cfRule>
  </conditionalFormatting>
  <conditionalFormatting sqref="AD21">
    <cfRule type="expression" dxfId="169" priority="220">
      <formula>"Crítico"=$Y21</formula>
    </cfRule>
  </conditionalFormatting>
  <conditionalFormatting sqref="AE21">
    <cfRule type="expression" dxfId="168" priority="219">
      <formula>"Alerta"=$Z21</formula>
    </cfRule>
  </conditionalFormatting>
  <conditionalFormatting sqref="AF21">
    <cfRule type="expression" dxfId="167" priority="218">
      <formula>"Normal"=$AA21</formula>
    </cfRule>
  </conditionalFormatting>
  <conditionalFormatting sqref="AD21">
    <cfRule type="expression" dxfId="166" priority="217">
      <formula>"Crítica"=$Y21</formula>
    </cfRule>
  </conditionalFormatting>
  <conditionalFormatting sqref="AE21">
    <cfRule type="expression" dxfId="165" priority="216">
      <formula>"Regular"=$Z21</formula>
    </cfRule>
  </conditionalFormatting>
  <conditionalFormatting sqref="AF21">
    <cfRule type="expression" dxfId="164" priority="215">
      <formula>"Satisfactoria"=$AA21</formula>
    </cfRule>
  </conditionalFormatting>
  <conditionalFormatting sqref="AD22">
    <cfRule type="expression" dxfId="163" priority="214">
      <formula>"Crítico"=$Y22</formula>
    </cfRule>
  </conditionalFormatting>
  <conditionalFormatting sqref="AE22">
    <cfRule type="expression" dxfId="162" priority="213">
      <formula>"Alerta"=$Z22</formula>
    </cfRule>
  </conditionalFormatting>
  <conditionalFormatting sqref="AF22">
    <cfRule type="expression" dxfId="161" priority="212">
      <formula>"Normal"=$AA22</formula>
    </cfRule>
  </conditionalFormatting>
  <conditionalFormatting sqref="AD22">
    <cfRule type="expression" dxfId="160" priority="211">
      <formula>"Crítica"=$Y22</formula>
    </cfRule>
  </conditionalFormatting>
  <conditionalFormatting sqref="AE22">
    <cfRule type="expression" dxfId="159" priority="210">
      <formula>"Regular"=$Z22</formula>
    </cfRule>
  </conditionalFormatting>
  <conditionalFormatting sqref="AF22">
    <cfRule type="expression" dxfId="158" priority="209">
      <formula>"Satisfactoria"=$AA22</formula>
    </cfRule>
  </conditionalFormatting>
  <conditionalFormatting sqref="AE184">
    <cfRule type="expression" dxfId="157" priority="207">
      <formula>"Alerta"=$Z184</formula>
    </cfRule>
  </conditionalFormatting>
  <conditionalFormatting sqref="AF184">
    <cfRule type="expression" dxfId="156" priority="206">
      <formula>"Normal"=$AA184</formula>
    </cfRule>
  </conditionalFormatting>
  <conditionalFormatting sqref="AE184">
    <cfRule type="expression" dxfId="155" priority="204">
      <formula>"Regular"=$Z184</formula>
    </cfRule>
  </conditionalFormatting>
  <conditionalFormatting sqref="AF184">
    <cfRule type="expression" dxfId="154" priority="203">
      <formula>"Satisfactoria"=$AA184</formula>
    </cfRule>
  </conditionalFormatting>
  <conditionalFormatting sqref="AE201">
    <cfRule type="expression" dxfId="153" priority="202">
      <formula>"Alerta"=$Z201</formula>
    </cfRule>
  </conditionalFormatting>
  <conditionalFormatting sqref="AF201">
    <cfRule type="expression" dxfId="152" priority="201">
      <formula>"Normal"=$AA201</formula>
    </cfRule>
  </conditionalFormatting>
  <conditionalFormatting sqref="AE201">
    <cfRule type="expression" dxfId="151" priority="200">
      <formula>"Regular"=$Z201</formula>
    </cfRule>
  </conditionalFormatting>
  <conditionalFormatting sqref="AF201">
    <cfRule type="expression" dxfId="150" priority="199">
      <formula>"Satisfactoria"=$AA201</formula>
    </cfRule>
  </conditionalFormatting>
  <conditionalFormatting sqref="AD24">
    <cfRule type="expression" dxfId="149" priority="198">
      <formula>"Crítico"=$Y24</formula>
    </cfRule>
  </conditionalFormatting>
  <conditionalFormatting sqref="AE24">
    <cfRule type="expression" dxfId="148" priority="197">
      <formula>"Alerta"=$Z24</formula>
    </cfRule>
  </conditionalFormatting>
  <conditionalFormatting sqref="AF24">
    <cfRule type="expression" dxfId="147" priority="196">
      <formula>"Normal"=$AA24</formula>
    </cfRule>
  </conditionalFormatting>
  <conditionalFormatting sqref="AD24">
    <cfRule type="expression" dxfId="146" priority="195">
      <formula>"Crítica"=$Y24</formula>
    </cfRule>
  </conditionalFormatting>
  <conditionalFormatting sqref="AE24">
    <cfRule type="expression" dxfId="145" priority="194">
      <formula>"Regular"=$Z24</formula>
    </cfRule>
  </conditionalFormatting>
  <conditionalFormatting sqref="AF24">
    <cfRule type="expression" dxfId="144" priority="193">
      <formula>"Satisfactoria"=$AA24</formula>
    </cfRule>
  </conditionalFormatting>
  <conditionalFormatting sqref="AD199">
    <cfRule type="expression" dxfId="143" priority="192">
      <formula>"Crítico"=$Y199</formula>
    </cfRule>
  </conditionalFormatting>
  <conditionalFormatting sqref="AE199">
    <cfRule type="expression" dxfId="142" priority="191">
      <formula>"Alerta"=$Z199</formula>
    </cfRule>
  </conditionalFormatting>
  <conditionalFormatting sqref="AF199">
    <cfRule type="expression" dxfId="141" priority="190">
      <formula>"Normal"=$AA199</formula>
    </cfRule>
  </conditionalFormatting>
  <conditionalFormatting sqref="AD199">
    <cfRule type="expression" dxfId="140" priority="189">
      <formula>"Crítica"=$Y199</formula>
    </cfRule>
  </conditionalFormatting>
  <conditionalFormatting sqref="AE199">
    <cfRule type="expression" dxfId="139" priority="188">
      <formula>"Regular"=$Z199</formula>
    </cfRule>
  </conditionalFormatting>
  <conditionalFormatting sqref="AF199">
    <cfRule type="expression" dxfId="138" priority="187">
      <formula>"Satisfactoria"=$AA199</formula>
    </cfRule>
  </conditionalFormatting>
  <conditionalFormatting sqref="AD195">
    <cfRule type="expression" dxfId="137" priority="186">
      <formula>"Crítico"=$Y195</formula>
    </cfRule>
  </conditionalFormatting>
  <conditionalFormatting sqref="AE195">
    <cfRule type="expression" dxfId="136" priority="185">
      <formula>"Alerta"=$Z195</formula>
    </cfRule>
  </conditionalFormatting>
  <conditionalFormatting sqref="AF195">
    <cfRule type="expression" dxfId="135" priority="184">
      <formula>"Normal"=$AA195</formula>
    </cfRule>
  </conditionalFormatting>
  <conditionalFormatting sqref="AD195">
    <cfRule type="expression" dxfId="134" priority="183">
      <formula>"Crítica"=$Y195</formula>
    </cfRule>
  </conditionalFormatting>
  <conditionalFormatting sqref="AE195">
    <cfRule type="expression" dxfId="133" priority="182">
      <formula>"Regular"=$Z195</formula>
    </cfRule>
  </conditionalFormatting>
  <conditionalFormatting sqref="AF195">
    <cfRule type="expression" dxfId="132" priority="181">
      <formula>"Satisfactoria"=$AA195</formula>
    </cfRule>
  </conditionalFormatting>
  <conditionalFormatting sqref="AD55">
    <cfRule type="expression" dxfId="131" priority="180">
      <formula>"Crítico"=$Y55</formula>
    </cfRule>
  </conditionalFormatting>
  <conditionalFormatting sqref="AE55">
    <cfRule type="expression" dxfId="130" priority="179">
      <formula>"Alerta"=$Z55</formula>
    </cfRule>
  </conditionalFormatting>
  <conditionalFormatting sqref="AF55">
    <cfRule type="expression" dxfId="129" priority="178">
      <formula>"Normal"=$AA55</formula>
    </cfRule>
  </conditionalFormatting>
  <conditionalFormatting sqref="AD55">
    <cfRule type="expression" dxfId="128" priority="177">
      <formula>"Crítica"=$Y55</formula>
    </cfRule>
  </conditionalFormatting>
  <conditionalFormatting sqref="AE55">
    <cfRule type="expression" dxfId="127" priority="176">
      <formula>"Regular"=$Z55</formula>
    </cfRule>
  </conditionalFormatting>
  <conditionalFormatting sqref="AF55">
    <cfRule type="expression" dxfId="126" priority="175">
      <formula>"Satisfactoria"=$AA55</formula>
    </cfRule>
  </conditionalFormatting>
  <conditionalFormatting sqref="AF59">
    <cfRule type="expression" dxfId="125" priority="163">
      <formula>"Satisfactoria"=$AA59</formula>
    </cfRule>
  </conditionalFormatting>
  <conditionalFormatting sqref="AD59">
    <cfRule type="expression" dxfId="124" priority="168">
      <formula>"Crítico"=$Y59</formula>
    </cfRule>
  </conditionalFormatting>
  <conditionalFormatting sqref="AE59">
    <cfRule type="expression" dxfId="123" priority="167">
      <formula>"Alerta"=$Z59</formula>
    </cfRule>
  </conditionalFormatting>
  <conditionalFormatting sqref="AF59">
    <cfRule type="expression" dxfId="122" priority="166">
      <formula>"Normal"=$AA59</formula>
    </cfRule>
  </conditionalFormatting>
  <conditionalFormatting sqref="AD59">
    <cfRule type="expression" dxfId="121" priority="165">
      <formula>"Crítica"=$Y59</formula>
    </cfRule>
  </conditionalFormatting>
  <conditionalFormatting sqref="AE59">
    <cfRule type="expression" dxfId="120" priority="164">
      <formula>"Regular"=$Z59</formula>
    </cfRule>
  </conditionalFormatting>
  <conditionalFormatting sqref="AF63">
    <cfRule type="expression" dxfId="119" priority="151">
      <formula>"Satisfactoria"=$AA63</formula>
    </cfRule>
  </conditionalFormatting>
  <conditionalFormatting sqref="AD63">
    <cfRule type="expression" dxfId="118" priority="156">
      <formula>"Crítico"=$Y63</formula>
    </cfRule>
  </conditionalFormatting>
  <conditionalFormatting sqref="AE63">
    <cfRule type="expression" dxfId="117" priority="155">
      <formula>"Alerta"=$Z63</formula>
    </cfRule>
  </conditionalFormatting>
  <conditionalFormatting sqref="AF63">
    <cfRule type="expression" dxfId="116" priority="154">
      <formula>"Normal"=$AA63</formula>
    </cfRule>
  </conditionalFormatting>
  <conditionalFormatting sqref="AD63">
    <cfRule type="expression" dxfId="115" priority="153">
      <formula>"Crítica"=$Y63</formula>
    </cfRule>
  </conditionalFormatting>
  <conditionalFormatting sqref="AE63">
    <cfRule type="expression" dxfId="114" priority="152">
      <formula>"Regular"=$Z63</formula>
    </cfRule>
  </conditionalFormatting>
  <conditionalFormatting sqref="AF60">
    <cfRule type="expression" dxfId="113" priority="157">
      <formula>"Satisfactoria"=$AA60</formula>
    </cfRule>
  </conditionalFormatting>
  <conditionalFormatting sqref="AD60">
    <cfRule type="expression" dxfId="112" priority="162">
      <formula>"Crítico"=$Y60</formula>
    </cfRule>
  </conditionalFormatting>
  <conditionalFormatting sqref="AE60">
    <cfRule type="expression" dxfId="111" priority="161">
      <formula>"Alerta"=$Z60</formula>
    </cfRule>
  </conditionalFormatting>
  <conditionalFormatting sqref="AF60">
    <cfRule type="expression" dxfId="110" priority="160">
      <formula>"Normal"=$AA60</formula>
    </cfRule>
  </conditionalFormatting>
  <conditionalFormatting sqref="AD60">
    <cfRule type="expression" dxfId="109" priority="159">
      <formula>"Crítica"=$Y60</formula>
    </cfRule>
  </conditionalFormatting>
  <conditionalFormatting sqref="AE60">
    <cfRule type="expression" dxfId="108" priority="158">
      <formula>"Regular"=$Z60</formula>
    </cfRule>
  </conditionalFormatting>
  <conditionalFormatting sqref="AD85">
    <cfRule type="expression" dxfId="107" priority="150">
      <formula>"Crítico"=$Y85</formula>
    </cfRule>
  </conditionalFormatting>
  <conditionalFormatting sqref="AE85">
    <cfRule type="expression" dxfId="106" priority="149">
      <formula>"Alerta"=$Z85</formula>
    </cfRule>
  </conditionalFormatting>
  <conditionalFormatting sqref="AF85">
    <cfRule type="expression" dxfId="105" priority="148">
      <formula>"Normal"=$AA85</formula>
    </cfRule>
  </conditionalFormatting>
  <conditionalFormatting sqref="AD85">
    <cfRule type="expression" dxfId="104" priority="147">
      <formula>"Crítica"=$Y85</formula>
    </cfRule>
  </conditionalFormatting>
  <conditionalFormatting sqref="AE85">
    <cfRule type="expression" dxfId="103" priority="146">
      <formula>"Regular"=$Z85</formula>
    </cfRule>
  </conditionalFormatting>
  <conditionalFormatting sqref="AF85">
    <cfRule type="expression" dxfId="102" priority="145">
      <formula>"Satisfactoria"=$AA85</formula>
    </cfRule>
  </conditionalFormatting>
  <conditionalFormatting sqref="AD86">
    <cfRule type="expression" dxfId="101" priority="144">
      <formula>"Crítico"=$Y86</formula>
    </cfRule>
  </conditionalFormatting>
  <conditionalFormatting sqref="AE86">
    <cfRule type="expression" dxfId="100" priority="143">
      <formula>"Alerta"=$Z86</formula>
    </cfRule>
  </conditionalFormatting>
  <conditionalFormatting sqref="AF86">
    <cfRule type="expression" dxfId="99" priority="142">
      <formula>"Normal"=$AA86</formula>
    </cfRule>
  </conditionalFormatting>
  <conditionalFormatting sqref="AD86">
    <cfRule type="expression" dxfId="98" priority="141">
      <formula>"Crítica"=$Y86</formula>
    </cfRule>
  </conditionalFormatting>
  <conditionalFormatting sqref="AE86">
    <cfRule type="expression" dxfId="97" priority="140">
      <formula>"Regular"=$Z86</formula>
    </cfRule>
  </conditionalFormatting>
  <conditionalFormatting sqref="AF86">
    <cfRule type="expression" dxfId="96" priority="139">
      <formula>"Satisfactoria"=$AA86</formula>
    </cfRule>
  </conditionalFormatting>
  <conditionalFormatting sqref="AD103">
    <cfRule type="expression" dxfId="95" priority="114">
      <formula>"Crítico"=$Y103</formula>
    </cfRule>
  </conditionalFormatting>
  <conditionalFormatting sqref="AE103">
    <cfRule type="expression" dxfId="94" priority="113">
      <formula>"Alerta"=$Z103</formula>
    </cfRule>
  </conditionalFormatting>
  <conditionalFormatting sqref="AF103">
    <cfRule type="expression" dxfId="93" priority="112">
      <formula>"Normal"=$AA103</formula>
    </cfRule>
  </conditionalFormatting>
  <conditionalFormatting sqref="AD103">
    <cfRule type="expression" dxfId="92" priority="111">
      <formula>"Crítica"=$Y103</formula>
    </cfRule>
  </conditionalFormatting>
  <conditionalFormatting sqref="AE103">
    <cfRule type="expression" dxfId="91" priority="110">
      <formula>"Regular"=$Z103</formula>
    </cfRule>
  </conditionalFormatting>
  <conditionalFormatting sqref="AF103">
    <cfRule type="expression" dxfId="90" priority="109">
      <formula>"Satisfactoria"=$AA103</formula>
    </cfRule>
  </conditionalFormatting>
  <conditionalFormatting sqref="AF101">
    <cfRule type="expression" dxfId="89" priority="91">
      <formula>"Satisfactoria"=$AA101</formula>
    </cfRule>
  </conditionalFormatting>
  <conditionalFormatting sqref="AD87">
    <cfRule type="expression" dxfId="88" priority="132">
      <formula>"Crítico"=$Y87</formula>
    </cfRule>
  </conditionalFormatting>
  <conditionalFormatting sqref="AE87">
    <cfRule type="expression" dxfId="87" priority="131">
      <formula>"Alerta"=$Z87</formula>
    </cfRule>
  </conditionalFormatting>
  <conditionalFormatting sqref="AF87">
    <cfRule type="expression" dxfId="86" priority="130">
      <formula>"Normal"=$AA87</formula>
    </cfRule>
  </conditionalFormatting>
  <conditionalFormatting sqref="AD87">
    <cfRule type="expression" dxfId="85" priority="129">
      <formula>"Crítica"=$Y87</formula>
    </cfRule>
  </conditionalFormatting>
  <conditionalFormatting sqref="AE87">
    <cfRule type="expression" dxfId="84" priority="128">
      <formula>"Regular"=$Z87</formula>
    </cfRule>
  </conditionalFormatting>
  <conditionalFormatting sqref="AF87">
    <cfRule type="expression" dxfId="83" priority="127">
      <formula>"Satisfactoria"=$AA87</formula>
    </cfRule>
  </conditionalFormatting>
  <conditionalFormatting sqref="AD89">
    <cfRule type="expression" dxfId="82" priority="126">
      <formula>"Crítico"=$Y89</formula>
    </cfRule>
  </conditionalFormatting>
  <conditionalFormatting sqref="AE89">
    <cfRule type="expression" dxfId="81" priority="125">
      <formula>"Alerta"=$Z89</formula>
    </cfRule>
  </conditionalFormatting>
  <conditionalFormatting sqref="AF89">
    <cfRule type="expression" dxfId="80" priority="124">
      <formula>"Normal"=$AA89</formula>
    </cfRule>
  </conditionalFormatting>
  <conditionalFormatting sqref="AD89">
    <cfRule type="expression" dxfId="79" priority="123">
      <formula>"Crítica"=$Y89</formula>
    </cfRule>
  </conditionalFormatting>
  <conditionalFormatting sqref="AE89">
    <cfRule type="expression" dxfId="78" priority="122">
      <formula>"Regular"=$Z89</formula>
    </cfRule>
  </conditionalFormatting>
  <conditionalFormatting sqref="AF89">
    <cfRule type="expression" dxfId="77" priority="121">
      <formula>"Satisfactoria"=$AA89</formula>
    </cfRule>
  </conditionalFormatting>
  <conditionalFormatting sqref="AD90">
    <cfRule type="expression" dxfId="76" priority="120">
      <formula>"Crítico"=$Y90</formula>
    </cfRule>
  </conditionalFormatting>
  <conditionalFormatting sqref="AE90">
    <cfRule type="expression" dxfId="75" priority="119">
      <formula>"Alerta"=$Z90</formula>
    </cfRule>
  </conditionalFormatting>
  <conditionalFormatting sqref="AF90">
    <cfRule type="expression" dxfId="74" priority="118">
      <formula>"Normal"=$AA90</formula>
    </cfRule>
  </conditionalFormatting>
  <conditionalFormatting sqref="AD90">
    <cfRule type="expression" dxfId="73" priority="117">
      <formula>"Crítica"=$Y90</formula>
    </cfRule>
  </conditionalFormatting>
  <conditionalFormatting sqref="AE90">
    <cfRule type="expression" dxfId="72" priority="116">
      <formula>"Regular"=$Z90</formula>
    </cfRule>
  </conditionalFormatting>
  <conditionalFormatting sqref="AF90">
    <cfRule type="expression" dxfId="71" priority="115">
      <formula>"Satisfactoria"=$AA90</formula>
    </cfRule>
  </conditionalFormatting>
  <conditionalFormatting sqref="AD101">
    <cfRule type="expression" dxfId="70" priority="96">
      <formula>"Crítico"=$Y101</formula>
    </cfRule>
  </conditionalFormatting>
  <conditionalFormatting sqref="AE101">
    <cfRule type="expression" dxfId="69" priority="95">
      <formula>"Alerta"=$Z101</formula>
    </cfRule>
  </conditionalFormatting>
  <conditionalFormatting sqref="AF101">
    <cfRule type="expression" dxfId="68" priority="94">
      <formula>"Normal"=$AA101</formula>
    </cfRule>
  </conditionalFormatting>
  <conditionalFormatting sqref="AD101">
    <cfRule type="expression" dxfId="67" priority="93">
      <formula>"Crítica"=$Y101</formula>
    </cfRule>
  </conditionalFormatting>
  <conditionalFormatting sqref="AE101">
    <cfRule type="expression" dxfId="66" priority="92">
      <formula>"Regular"=$Z101</formula>
    </cfRule>
  </conditionalFormatting>
  <conditionalFormatting sqref="AF144">
    <cfRule type="expression" dxfId="65" priority="79">
      <formula>"Satisfactoria"=$AA144</formula>
    </cfRule>
  </conditionalFormatting>
  <conditionalFormatting sqref="AD144">
    <cfRule type="expression" dxfId="64" priority="84">
      <formula>"Crítico"=$Y144</formula>
    </cfRule>
  </conditionalFormatting>
  <conditionalFormatting sqref="AE144">
    <cfRule type="expression" dxfId="63" priority="83">
      <formula>"Alerta"=$Z144</formula>
    </cfRule>
  </conditionalFormatting>
  <conditionalFormatting sqref="AF144">
    <cfRule type="expression" dxfId="62" priority="82">
      <formula>"Normal"=$AA144</formula>
    </cfRule>
  </conditionalFormatting>
  <conditionalFormatting sqref="AD144">
    <cfRule type="expression" dxfId="61" priority="81">
      <formula>"Crítica"=$Y144</formula>
    </cfRule>
  </conditionalFormatting>
  <conditionalFormatting sqref="AE144">
    <cfRule type="expression" dxfId="60" priority="80">
      <formula>"Regular"=$Z144</formula>
    </cfRule>
  </conditionalFormatting>
  <conditionalFormatting sqref="AD104">
    <cfRule type="expression" dxfId="59" priority="102">
      <formula>"Crítico"=$Y104</formula>
    </cfRule>
  </conditionalFormatting>
  <conditionalFormatting sqref="AE104">
    <cfRule type="expression" dxfId="58" priority="101">
      <formula>"Alerta"=$Z104</formula>
    </cfRule>
  </conditionalFormatting>
  <conditionalFormatting sqref="AF104">
    <cfRule type="expression" dxfId="57" priority="100">
      <formula>"Normal"=$AA104</formula>
    </cfRule>
  </conditionalFormatting>
  <conditionalFormatting sqref="AD104">
    <cfRule type="expression" dxfId="56" priority="99">
      <formula>"Crítica"=$Y104</formula>
    </cfRule>
  </conditionalFormatting>
  <conditionalFormatting sqref="AE104">
    <cfRule type="expression" dxfId="55" priority="98">
      <formula>"Regular"=$Z104</formula>
    </cfRule>
  </conditionalFormatting>
  <conditionalFormatting sqref="AF104">
    <cfRule type="expression" dxfId="54" priority="97">
      <formula>"Satisfactoria"=$AA104</formula>
    </cfRule>
  </conditionalFormatting>
  <conditionalFormatting sqref="AD145">
    <cfRule type="expression" dxfId="53" priority="72">
      <formula>"Crítico"=$Y145</formula>
    </cfRule>
  </conditionalFormatting>
  <conditionalFormatting sqref="AE145">
    <cfRule type="expression" dxfId="52" priority="71">
      <formula>"Alerta"=$Z145</formula>
    </cfRule>
  </conditionalFormatting>
  <conditionalFormatting sqref="AF145">
    <cfRule type="expression" dxfId="51" priority="70">
      <formula>"Normal"=$AA145</formula>
    </cfRule>
  </conditionalFormatting>
  <conditionalFormatting sqref="AD145">
    <cfRule type="expression" dxfId="50" priority="69">
      <formula>"Crítica"=$Y145</formula>
    </cfRule>
  </conditionalFormatting>
  <conditionalFormatting sqref="AE145">
    <cfRule type="expression" dxfId="49" priority="68">
      <formula>"Regular"=$Z145</formula>
    </cfRule>
  </conditionalFormatting>
  <conditionalFormatting sqref="AF145">
    <cfRule type="expression" dxfId="48" priority="67">
      <formula>"Satisfactoria"=$AA145</formula>
    </cfRule>
  </conditionalFormatting>
  <conditionalFormatting sqref="AD131">
    <cfRule type="expression" dxfId="47" priority="66">
      <formula>"Crítico"=$X131</formula>
    </cfRule>
  </conditionalFormatting>
  <conditionalFormatting sqref="AE131">
    <cfRule type="expression" dxfId="46" priority="65">
      <formula>"Alerta"=$Y131</formula>
    </cfRule>
  </conditionalFormatting>
  <conditionalFormatting sqref="AF131">
    <cfRule type="expression" dxfId="45" priority="64">
      <formula>"Normal"=$Z131</formula>
    </cfRule>
  </conditionalFormatting>
  <conditionalFormatting sqref="AD131">
    <cfRule type="expression" dxfId="44" priority="63">
      <formula>"Crítica"=$X131</formula>
    </cfRule>
  </conditionalFormatting>
  <conditionalFormatting sqref="AE131">
    <cfRule type="expression" dxfId="43" priority="62">
      <formula>"Regular"=$Y131</formula>
    </cfRule>
  </conditionalFormatting>
  <conditionalFormatting sqref="AF131">
    <cfRule type="expression" dxfId="42" priority="61">
      <formula>"Satisfactoria"=$Z131</formula>
    </cfRule>
  </conditionalFormatting>
  <conditionalFormatting sqref="AF99">
    <cfRule type="expression" dxfId="41" priority="49">
      <formula>"Satisfactoria"=$Z99</formula>
    </cfRule>
  </conditionalFormatting>
  <conditionalFormatting sqref="AD99">
    <cfRule type="expression" dxfId="40" priority="54">
      <formula>"Crítico"=$X99</formula>
    </cfRule>
  </conditionalFormatting>
  <conditionalFormatting sqref="AE99">
    <cfRule type="expression" dxfId="39" priority="53">
      <formula>"Alerta"=$Y99</formula>
    </cfRule>
  </conditionalFormatting>
  <conditionalFormatting sqref="AF99">
    <cfRule type="expression" dxfId="38" priority="52">
      <formula>"Normal"=$Z99</formula>
    </cfRule>
  </conditionalFormatting>
  <conditionalFormatting sqref="AD99">
    <cfRule type="expression" dxfId="37" priority="51">
      <formula>"Crítica"=$X99</formula>
    </cfRule>
  </conditionalFormatting>
  <conditionalFormatting sqref="AE99">
    <cfRule type="expression" dxfId="36" priority="50">
      <formula>"Regular"=$Y99</formula>
    </cfRule>
  </conditionalFormatting>
  <conditionalFormatting sqref="AF54">
    <cfRule type="expression" dxfId="35" priority="31">
      <formula>"Satisfactoria"=$Z54</formula>
    </cfRule>
  </conditionalFormatting>
  <conditionalFormatting sqref="AD54">
    <cfRule type="expression" dxfId="34" priority="36">
      <formula>"Crítico"=$X54</formula>
    </cfRule>
  </conditionalFormatting>
  <conditionalFormatting sqref="AE54">
    <cfRule type="expression" dxfId="33" priority="35">
      <formula>"Alerta"=$Y54</formula>
    </cfRule>
  </conditionalFormatting>
  <conditionalFormatting sqref="AF54">
    <cfRule type="expression" dxfId="32" priority="34">
      <formula>"Normal"=$Z54</formula>
    </cfRule>
  </conditionalFormatting>
  <conditionalFormatting sqref="AD54">
    <cfRule type="expression" dxfId="31" priority="33">
      <formula>"Crítica"=$X54</formula>
    </cfRule>
  </conditionalFormatting>
  <conditionalFormatting sqref="AE54">
    <cfRule type="expression" dxfId="30" priority="32">
      <formula>"Regular"=$Y54</formula>
    </cfRule>
  </conditionalFormatting>
  <conditionalFormatting sqref="AD168">
    <cfRule type="expression" dxfId="29" priority="30">
      <formula>"Crítico"=$Y168</formula>
    </cfRule>
  </conditionalFormatting>
  <conditionalFormatting sqref="AE168">
    <cfRule type="expression" dxfId="28" priority="29">
      <formula>"Alerta"=$Z168</formula>
    </cfRule>
  </conditionalFormatting>
  <conditionalFormatting sqref="AF168">
    <cfRule type="expression" dxfId="27" priority="28">
      <formula>"Normal"=$AA168</formula>
    </cfRule>
  </conditionalFormatting>
  <conditionalFormatting sqref="AD168">
    <cfRule type="expression" dxfId="26" priority="27">
      <formula>"Crítica"=$Y168</formula>
    </cfRule>
  </conditionalFormatting>
  <conditionalFormatting sqref="AE168">
    <cfRule type="expression" dxfId="25" priority="26">
      <formula>"Regular"=$Z168</formula>
    </cfRule>
  </conditionalFormatting>
  <conditionalFormatting sqref="AF168">
    <cfRule type="expression" dxfId="24" priority="25">
      <formula>"Satisfactoria"=$AA168</formula>
    </cfRule>
  </conditionalFormatting>
  <conditionalFormatting sqref="AD167">
    <cfRule type="expression" dxfId="23" priority="24">
      <formula>"Crítico"=$Y167</formula>
    </cfRule>
  </conditionalFormatting>
  <conditionalFormatting sqref="AE167">
    <cfRule type="expression" dxfId="22" priority="23">
      <formula>"Alerta"=$Z167</formula>
    </cfRule>
  </conditionalFormatting>
  <conditionalFormatting sqref="AF167">
    <cfRule type="expression" dxfId="21" priority="22">
      <formula>"Normal"=$AA167</formula>
    </cfRule>
  </conditionalFormatting>
  <conditionalFormatting sqref="AD167">
    <cfRule type="expression" dxfId="20" priority="21">
      <formula>"Crítica"=$Y167</formula>
    </cfRule>
  </conditionalFormatting>
  <conditionalFormatting sqref="AE167">
    <cfRule type="expression" dxfId="19" priority="20">
      <formula>"Regular"=$Z167</formula>
    </cfRule>
  </conditionalFormatting>
  <conditionalFormatting sqref="AF167">
    <cfRule type="expression" dxfId="18" priority="19">
      <formula>"Satisfactoria"=$AA167</formula>
    </cfRule>
  </conditionalFormatting>
  <conditionalFormatting sqref="AD172">
    <cfRule type="expression" dxfId="17" priority="18">
      <formula>"Crítico"=$Y172</formula>
    </cfRule>
  </conditionalFormatting>
  <conditionalFormatting sqref="AE172">
    <cfRule type="expression" dxfId="16" priority="17">
      <formula>"Alerta"=$Z172</formula>
    </cfRule>
  </conditionalFormatting>
  <conditionalFormatting sqref="AF172">
    <cfRule type="expression" dxfId="15" priority="16">
      <formula>"Normal"=$AA172</formula>
    </cfRule>
  </conditionalFormatting>
  <conditionalFormatting sqref="AD172">
    <cfRule type="expression" dxfId="14" priority="15">
      <formula>"Crítica"=$Y172</formula>
    </cfRule>
  </conditionalFormatting>
  <conditionalFormatting sqref="AE172">
    <cfRule type="expression" dxfId="13" priority="14">
      <formula>"Regular"=$Z172</formula>
    </cfRule>
  </conditionalFormatting>
  <conditionalFormatting sqref="AF172">
    <cfRule type="expression" dxfId="12" priority="13">
      <formula>"Satisfactoria"=$AA172</formula>
    </cfRule>
  </conditionalFormatting>
  <conditionalFormatting sqref="AD159">
    <cfRule type="expression" dxfId="11" priority="12">
      <formula>"Crítico"=$Y159</formula>
    </cfRule>
  </conditionalFormatting>
  <conditionalFormatting sqref="AE159">
    <cfRule type="expression" dxfId="10" priority="11">
      <formula>"Alerta"=$Z159</formula>
    </cfRule>
  </conditionalFormatting>
  <conditionalFormatting sqref="AF159">
    <cfRule type="expression" dxfId="9" priority="10">
      <formula>"Normal"=$AA159</formula>
    </cfRule>
  </conditionalFormatting>
  <conditionalFormatting sqref="AD159">
    <cfRule type="expression" dxfId="8" priority="9">
      <formula>"Crítica"=$Y159</formula>
    </cfRule>
  </conditionalFormatting>
  <conditionalFormatting sqref="AE159">
    <cfRule type="expression" dxfId="7" priority="8">
      <formula>"Regular"=$Z159</formula>
    </cfRule>
  </conditionalFormatting>
  <conditionalFormatting sqref="AF159">
    <cfRule type="expression" dxfId="6" priority="7">
      <formula>"Satisfactoria"=$AA159</formula>
    </cfRule>
  </conditionalFormatting>
  <conditionalFormatting sqref="AD158">
    <cfRule type="expression" dxfId="5" priority="6">
      <formula>"Crítico"=$Y158</formula>
    </cfRule>
  </conditionalFormatting>
  <conditionalFormatting sqref="AE158">
    <cfRule type="expression" dxfId="4" priority="5">
      <formula>"Alerta"=$Z158</formula>
    </cfRule>
  </conditionalFormatting>
  <conditionalFormatting sqref="AF158">
    <cfRule type="expression" dxfId="3" priority="4">
      <formula>"Normal"=$AA158</formula>
    </cfRule>
  </conditionalFormatting>
  <conditionalFormatting sqref="AD158">
    <cfRule type="expression" dxfId="2" priority="3">
      <formula>"Crítica"=$Y158</formula>
    </cfRule>
  </conditionalFormatting>
  <conditionalFormatting sqref="AE158">
    <cfRule type="expression" dxfId="1" priority="2">
      <formula>"Regular"=$Z158</formula>
    </cfRule>
  </conditionalFormatting>
  <conditionalFormatting sqref="AF158">
    <cfRule type="expression" dxfId="0" priority="1">
      <formula>"Satisfactoria"=$AA158</formula>
    </cfRule>
  </conditionalFormatting>
  <pageMargins left="0.7" right="0.7" top="0.75" bottom="0.75" header="0.3" footer="0.3"/>
  <pageSetup orientation="portrait" horizontalDpi="4294967293"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0"/>
  <sheetViews>
    <sheetView workbookViewId="0">
      <pane xSplit="2" ySplit="7" topLeftCell="I39" activePane="bottomRight" state="frozen"/>
      <selection pane="topRight" activeCell="C1" sqref="C1"/>
      <selection pane="bottomLeft" activeCell="A5" sqref="A5"/>
      <selection pane="bottomRight" activeCell="I39" sqref="I39"/>
    </sheetView>
  </sheetViews>
  <sheetFormatPr baseColWidth="10" defaultColWidth="11.42578125" defaultRowHeight="15" x14ac:dyDescent="0.25"/>
  <cols>
    <col min="1" max="1" width="7" style="48" customWidth="1"/>
    <col min="2" max="2" width="20.42578125" style="49" customWidth="1"/>
    <col min="3" max="3" width="29.42578125" style="48" customWidth="1"/>
    <col min="4" max="4" width="30.42578125" style="48" customWidth="1"/>
    <col min="5" max="5" width="17.140625" style="48" customWidth="1"/>
    <col min="6" max="6" width="14.5703125" style="48" customWidth="1"/>
    <col min="7" max="7" width="14.85546875" style="50" customWidth="1"/>
    <col min="8" max="8" width="30" style="48" customWidth="1"/>
    <col min="9" max="9" width="40.7109375" style="48" customWidth="1"/>
    <col min="10" max="13" width="18.5703125" style="53" customWidth="1"/>
    <col min="14" max="14" width="19.5703125" style="54" customWidth="1"/>
    <col min="15" max="15" width="14.28515625" style="54" customWidth="1"/>
    <col min="16" max="16" width="16.85546875" style="42" bestFit="1" customWidth="1"/>
    <col min="17" max="16384" width="11.42578125" style="42"/>
  </cols>
  <sheetData>
    <row r="1" spans="1:28" s="35" customFormat="1" ht="17.25" customHeight="1" x14ac:dyDescent="0.35">
      <c r="B1" s="36"/>
      <c r="C1" s="37"/>
      <c r="D1" s="37"/>
      <c r="E1" s="36"/>
      <c r="F1" s="36"/>
      <c r="G1" s="36"/>
      <c r="H1" s="36"/>
      <c r="I1" s="36"/>
      <c r="J1" s="36"/>
      <c r="K1" s="36"/>
      <c r="L1" s="36"/>
      <c r="M1" s="36"/>
      <c r="N1" s="36"/>
      <c r="O1" s="36"/>
      <c r="P1" s="36"/>
      <c r="Q1" s="36"/>
      <c r="R1" s="36"/>
      <c r="S1" s="36"/>
      <c r="T1" s="36"/>
      <c r="U1" s="36"/>
      <c r="V1" s="36"/>
      <c r="W1" s="36"/>
      <c r="X1" s="36"/>
      <c r="Y1" s="36"/>
      <c r="Z1" s="36"/>
      <c r="AA1" s="38"/>
      <c r="AB1" s="38"/>
    </row>
    <row r="2" spans="1:28" s="35" customFormat="1" ht="18" customHeight="1" x14ac:dyDescent="0.35">
      <c r="B2" s="39"/>
      <c r="C2" s="40" t="s">
        <v>635</v>
      </c>
      <c r="D2" s="40"/>
      <c r="E2" s="40"/>
      <c r="F2" s="40"/>
      <c r="G2" s="40"/>
      <c r="H2" s="40"/>
      <c r="I2" s="40"/>
      <c r="J2" s="40"/>
      <c r="K2" s="40"/>
      <c r="L2" s="40"/>
      <c r="M2" s="40"/>
      <c r="N2" s="40"/>
      <c r="O2" s="40"/>
      <c r="P2" s="40"/>
      <c r="Q2" s="40"/>
      <c r="R2" s="40"/>
      <c r="S2" s="40"/>
      <c r="T2" s="40"/>
      <c r="U2" s="40"/>
      <c r="V2" s="40"/>
      <c r="W2" s="40"/>
      <c r="X2" s="40"/>
      <c r="Y2" s="40"/>
      <c r="Z2" s="40"/>
    </row>
    <row r="3" spans="1:28" s="35" customFormat="1" ht="18" customHeight="1" x14ac:dyDescent="0.35">
      <c r="B3" s="39"/>
      <c r="C3" s="41" t="s">
        <v>636</v>
      </c>
      <c r="D3" s="41"/>
      <c r="E3" s="41"/>
      <c r="F3" s="41"/>
      <c r="G3" s="41"/>
      <c r="H3" s="41"/>
      <c r="I3" s="41"/>
      <c r="J3" s="41"/>
      <c r="K3" s="41"/>
      <c r="L3" s="41"/>
      <c r="M3" s="41"/>
      <c r="N3" s="41"/>
      <c r="O3" s="41"/>
      <c r="P3" s="41"/>
      <c r="Q3" s="41"/>
      <c r="R3" s="41"/>
      <c r="S3" s="41"/>
      <c r="T3" s="41"/>
      <c r="U3" s="41"/>
      <c r="V3" s="41"/>
      <c r="W3" s="41"/>
      <c r="X3" s="41"/>
      <c r="Y3" s="41"/>
      <c r="Z3" s="41"/>
    </row>
    <row r="4" spans="1:28" s="35" customFormat="1" ht="18" customHeight="1" x14ac:dyDescent="0.35">
      <c r="B4" s="36"/>
      <c r="C4" s="39"/>
      <c r="D4" s="36"/>
      <c r="E4" s="36"/>
      <c r="F4" s="36"/>
      <c r="G4" s="36"/>
      <c r="H4" s="36"/>
      <c r="I4" s="36"/>
      <c r="J4" s="36"/>
      <c r="K4" s="36"/>
      <c r="L4" s="36"/>
      <c r="M4" s="36"/>
      <c r="N4" s="36"/>
      <c r="O4" s="36"/>
      <c r="P4" s="36"/>
      <c r="Q4" s="36"/>
      <c r="R4" s="36"/>
      <c r="S4" s="36"/>
      <c r="T4" s="36"/>
      <c r="U4" s="36"/>
      <c r="V4" s="36"/>
      <c r="W4" s="36"/>
      <c r="X4" s="36"/>
      <c r="Y4" s="36"/>
      <c r="Z4" s="36"/>
    </row>
    <row r="5" spans="1:28" s="35" customFormat="1" ht="18" customHeight="1" x14ac:dyDescent="0.35">
      <c r="B5" s="36"/>
      <c r="C5" s="36"/>
      <c r="D5" s="36"/>
      <c r="E5" s="36"/>
      <c r="F5" s="36"/>
      <c r="G5" s="36"/>
      <c r="H5" s="36"/>
      <c r="I5" s="36"/>
      <c r="J5" s="36"/>
      <c r="K5" s="36"/>
      <c r="L5" s="36"/>
      <c r="M5" s="36"/>
      <c r="N5" s="36"/>
      <c r="O5" s="36"/>
      <c r="P5" s="36"/>
      <c r="Q5" s="36"/>
      <c r="R5" s="36"/>
      <c r="S5" s="36"/>
      <c r="T5" s="36"/>
      <c r="U5" s="36"/>
      <c r="V5" s="36"/>
      <c r="W5" s="36"/>
      <c r="X5" s="36"/>
      <c r="Y5" s="36"/>
      <c r="Z5" s="36"/>
    </row>
    <row r="6" spans="1:28" s="35" customFormat="1" ht="18" customHeight="1" x14ac:dyDescent="0.35">
      <c r="B6" s="36"/>
      <c r="C6" s="36"/>
      <c r="D6" s="36"/>
      <c r="E6" s="36"/>
      <c r="F6" s="36"/>
      <c r="G6" s="36"/>
      <c r="H6" s="36"/>
      <c r="I6" s="36"/>
      <c r="J6" s="36"/>
      <c r="K6" s="36"/>
      <c r="L6" s="36"/>
      <c r="M6" s="36"/>
      <c r="N6" s="36"/>
      <c r="O6" s="36"/>
      <c r="P6" s="36"/>
      <c r="Q6" s="36"/>
      <c r="R6" s="36"/>
      <c r="S6" s="36"/>
      <c r="T6" s="36"/>
      <c r="U6" s="36"/>
      <c r="V6" s="36"/>
      <c r="W6" s="36"/>
      <c r="X6" s="36"/>
      <c r="Y6" s="36"/>
      <c r="Z6" s="36"/>
    </row>
    <row r="7" spans="1:28" ht="18" customHeight="1" x14ac:dyDescent="0.25">
      <c r="A7" s="210" t="s">
        <v>637</v>
      </c>
      <c r="B7" s="211"/>
      <c r="C7" s="211"/>
      <c r="D7" s="211"/>
      <c r="E7" s="211"/>
      <c r="F7" s="211"/>
      <c r="G7" s="211"/>
      <c r="H7" s="211"/>
      <c r="I7" s="211"/>
      <c r="J7" s="212"/>
      <c r="K7" s="212"/>
      <c r="L7" s="212"/>
      <c r="M7" s="212"/>
      <c r="N7" s="212"/>
      <c r="O7" s="212"/>
    </row>
    <row r="8" spans="1:28" x14ac:dyDescent="0.25">
      <c r="A8" s="213" t="s">
        <v>638</v>
      </c>
      <c r="B8" s="215" t="s">
        <v>0</v>
      </c>
      <c r="C8" s="216" t="s">
        <v>639</v>
      </c>
      <c r="D8" s="217" t="s">
        <v>1</v>
      </c>
      <c r="E8" s="217" t="s">
        <v>2</v>
      </c>
      <c r="F8" s="217" t="s">
        <v>640</v>
      </c>
      <c r="G8" s="217"/>
      <c r="H8" s="217"/>
      <c r="I8" s="217" t="s">
        <v>3</v>
      </c>
      <c r="J8" s="218" t="s">
        <v>641</v>
      </c>
      <c r="K8" s="218"/>
      <c r="L8" s="218"/>
      <c r="M8" s="218"/>
      <c r="N8" s="218"/>
      <c r="O8" s="217" t="s">
        <v>642</v>
      </c>
    </row>
    <row r="9" spans="1:28" ht="30" x14ac:dyDescent="0.25">
      <c r="A9" s="214"/>
      <c r="B9" s="215"/>
      <c r="C9" s="216"/>
      <c r="D9" s="217"/>
      <c r="E9" s="217"/>
      <c r="F9" s="43" t="s">
        <v>5</v>
      </c>
      <c r="G9" s="44" t="s">
        <v>6</v>
      </c>
      <c r="H9" s="43" t="s">
        <v>7</v>
      </c>
      <c r="I9" s="217"/>
      <c r="J9" s="45">
        <v>2015</v>
      </c>
      <c r="K9" s="45">
        <v>2016</v>
      </c>
      <c r="L9" s="45">
        <v>2017</v>
      </c>
      <c r="M9" s="45">
        <v>2018</v>
      </c>
      <c r="N9" s="46" t="s">
        <v>643</v>
      </c>
      <c r="O9" s="217"/>
    </row>
    <row r="10" spans="1:28" ht="45" x14ac:dyDescent="0.25">
      <c r="A10" s="13">
        <v>1</v>
      </c>
      <c r="B10" s="13" t="s">
        <v>38</v>
      </c>
      <c r="C10" s="13" t="s">
        <v>39</v>
      </c>
      <c r="D10" s="13" t="s">
        <v>40</v>
      </c>
      <c r="E10" s="13" t="s">
        <v>41</v>
      </c>
      <c r="F10" s="13" t="s">
        <v>42</v>
      </c>
      <c r="G10" s="14" t="s">
        <v>43</v>
      </c>
      <c r="H10" s="13" t="s">
        <v>44</v>
      </c>
      <c r="I10" s="13" t="s">
        <v>188</v>
      </c>
      <c r="J10" s="16"/>
      <c r="K10" s="16">
        <v>1000000000</v>
      </c>
      <c r="L10" s="16">
        <v>10000000000</v>
      </c>
      <c r="M10" s="16">
        <v>13000000000</v>
      </c>
      <c r="N10" s="16">
        <f>SUM(J10:M10)</f>
        <v>24000000000</v>
      </c>
      <c r="O10" s="13" t="s">
        <v>511</v>
      </c>
    </row>
    <row r="11" spans="1:28" ht="45" x14ac:dyDescent="0.25">
      <c r="A11" s="13">
        <f>+A10+1</f>
        <v>2</v>
      </c>
      <c r="B11" s="13" t="s">
        <v>38</v>
      </c>
      <c r="C11" s="13" t="s">
        <v>39</v>
      </c>
      <c r="D11" s="13" t="s">
        <v>40</v>
      </c>
      <c r="E11" s="13" t="s">
        <v>41</v>
      </c>
      <c r="F11" s="13" t="s">
        <v>42</v>
      </c>
      <c r="G11" s="14" t="s">
        <v>43</v>
      </c>
      <c r="H11" s="13" t="s">
        <v>44</v>
      </c>
      <c r="I11" s="13" t="s">
        <v>189</v>
      </c>
      <c r="J11" s="16">
        <v>17976715681</v>
      </c>
      <c r="K11" s="16">
        <v>2000000000</v>
      </c>
      <c r="L11" s="16">
        <v>5848515553</v>
      </c>
      <c r="M11" s="16">
        <v>9710214385</v>
      </c>
      <c r="N11" s="16">
        <f t="shared" ref="N11:N74" si="0">SUM(J11:M11)</f>
        <v>35535445619</v>
      </c>
      <c r="O11" s="13" t="s">
        <v>511</v>
      </c>
    </row>
    <row r="12" spans="1:28" ht="60" x14ac:dyDescent="0.25">
      <c r="A12" s="13">
        <f t="shared" ref="A12:A75" si="1">+A11+1</f>
        <v>3</v>
      </c>
      <c r="B12" s="13" t="s">
        <v>38</v>
      </c>
      <c r="C12" s="13" t="s">
        <v>39</v>
      </c>
      <c r="D12" s="13" t="s">
        <v>40</v>
      </c>
      <c r="E12" s="13" t="s">
        <v>41</v>
      </c>
      <c r="F12" s="13" t="s">
        <v>42</v>
      </c>
      <c r="G12" s="14" t="s">
        <v>43</v>
      </c>
      <c r="H12" s="13" t="s">
        <v>44</v>
      </c>
      <c r="I12" s="13" t="s">
        <v>190</v>
      </c>
      <c r="J12" s="16">
        <v>14400000000</v>
      </c>
      <c r="K12" s="16">
        <v>2000000000</v>
      </c>
      <c r="L12" s="16">
        <v>5000000000</v>
      </c>
      <c r="M12" s="16">
        <v>8000000000</v>
      </c>
      <c r="N12" s="16">
        <f t="shared" si="0"/>
        <v>29400000000</v>
      </c>
      <c r="O12" s="13" t="s">
        <v>511</v>
      </c>
    </row>
    <row r="13" spans="1:28" ht="45" x14ac:dyDescent="0.25">
      <c r="A13" s="13">
        <f t="shared" si="1"/>
        <v>4</v>
      </c>
      <c r="B13" s="13" t="s">
        <v>38</v>
      </c>
      <c r="C13" s="13" t="s">
        <v>39</v>
      </c>
      <c r="D13" s="13" t="s">
        <v>40</v>
      </c>
      <c r="E13" s="13" t="s">
        <v>41</v>
      </c>
      <c r="F13" s="13" t="s">
        <v>42</v>
      </c>
      <c r="G13" s="14" t="s">
        <v>43</v>
      </c>
      <c r="H13" s="13" t="s">
        <v>44</v>
      </c>
      <c r="I13" s="13" t="s">
        <v>191</v>
      </c>
      <c r="J13" s="16">
        <v>19719470122</v>
      </c>
      <c r="K13" s="16"/>
      <c r="L13" s="16">
        <v>2431270488</v>
      </c>
      <c r="M13" s="16">
        <v>2463377701</v>
      </c>
      <c r="N13" s="16">
        <f t="shared" si="0"/>
        <v>24614118311</v>
      </c>
      <c r="O13" s="13" t="s">
        <v>511</v>
      </c>
    </row>
    <row r="14" spans="1:28" ht="60" x14ac:dyDescent="0.25">
      <c r="A14" s="13">
        <f t="shared" si="1"/>
        <v>5</v>
      </c>
      <c r="B14" s="13" t="s">
        <v>38</v>
      </c>
      <c r="C14" s="13" t="s">
        <v>39</v>
      </c>
      <c r="D14" s="13" t="s">
        <v>40</v>
      </c>
      <c r="E14" s="13" t="s">
        <v>41</v>
      </c>
      <c r="F14" s="13" t="s">
        <v>42</v>
      </c>
      <c r="G14" s="14" t="s">
        <v>43</v>
      </c>
      <c r="H14" s="13" t="s">
        <v>44</v>
      </c>
      <c r="I14" s="13" t="s">
        <v>192</v>
      </c>
      <c r="J14" s="16">
        <v>19146720521</v>
      </c>
      <c r="K14" s="16">
        <v>13421973413</v>
      </c>
      <c r="L14" s="16">
        <v>12420000000</v>
      </c>
      <c r="M14" s="16">
        <v>12854700000</v>
      </c>
      <c r="N14" s="16">
        <f t="shared" si="0"/>
        <v>57843393934</v>
      </c>
      <c r="O14" s="13" t="s">
        <v>511</v>
      </c>
    </row>
    <row r="15" spans="1:28" ht="45" x14ac:dyDescent="0.25">
      <c r="A15" s="13">
        <f t="shared" si="1"/>
        <v>6</v>
      </c>
      <c r="B15" s="13" t="s">
        <v>38</v>
      </c>
      <c r="C15" s="13" t="s">
        <v>39</v>
      </c>
      <c r="D15" s="13" t="s">
        <v>40</v>
      </c>
      <c r="E15" s="13" t="s">
        <v>41</v>
      </c>
      <c r="F15" s="13" t="s">
        <v>42</v>
      </c>
      <c r="G15" s="14" t="s">
        <v>43</v>
      </c>
      <c r="H15" s="13" t="s">
        <v>44</v>
      </c>
      <c r="I15" s="13" t="s">
        <v>193</v>
      </c>
      <c r="J15" s="16">
        <v>120000000</v>
      </c>
      <c r="K15" s="16"/>
      <c r="L15" s="16">
        <v>361158400</v>
      </c>
      <c r="M15" s="16">
        <v>375604736</v>
      </c>
      <c r="N15" s="16">
        <f t="shared" si="0"/>
        <v>856763136</v>
      </c>
      <c r="O15" s="13" t="s">
        <v>511</v>
      </c>
    </row>
    <row r="16" spans="1:28" ht="45" x14ac:dyDescent="0.25">
      <c r="A16" s="13">
        <f t="shared" si="1"/>
        <v>7</v>
      </c>
      <c r="B16" s="13" t="s">
        <v>38</v>
      </c>
      <c r="C16" s="13" t="s">
        <v>39</v>
      </c>
      <c r="D16" s="13" t="s">
        <v>40</v>
      </c>
      <c r="E16" s="13" t="s">
        <v>41</v>
      </c>
      <c r="F16" s="13" t="s">
        <v>42</v>
      </c>
      <c r="G16" s="14" t="s">
        <v>43</v>
      </c>
      <c r="H16" s="13" t="s">
        <v>44</v>
      </c>
      <c r="I16" s="13" t="s">
        <v>194</v>
      </c>
      <c r="J16" s="16">
        <v>890000000</v>
      </c>
      <c r="K16" s="16"/>
      <c r="L16" s="16"/>
      <c r="M16" s="16">
        <v>1022901863</v>
      </c>
      <c r="N16" s="16">
        <f t="shared" si="0"/>
        <v>1912901863</v>
      </c>
      <c r="O16" s="13" t="s">
        <v>511</v>
      </c>
    </row>
    <row r="17" spans="1:15" ht="60" x14ac:dyDescent="0.25">
      <c r="A17" s="13">
        <f t="shared" si="1"/>
        <v>8</v>
      </c>
      <c r="B17" s="13" t="s">
        <v>38</v>
      </c>
      <c r="C17" s="13" t="s">
        <v>39</v>
      </c>
      <c r="D17" s="13" t="s">
        <v>40</v>
      </c>
      <c r="E17" s="13" t="s">
        <v>41</v>
      </c>
      <c r="F17" s="13" t="s">
        <v>42</v>
      </c>
      <c r="G17" s="14" t="s">
        <v>43</v>
      </c>
      <c r="H17" s="13" t="s">
        <v>44</v>
      </c>
      <c r="I17" s="13" t="s">
        <v>195</v>
      </c>
      <c r="J17" s="16">
        <f>18191811300+1400000000</f>
        <v>19591811300</v>
      </c>
      <c r="K17" s="16">
        <v>18000000000</v>
      </c>
      <c r="L17" s="16">
        <v>19829074317</v>
      </c>
      <c r="M17" s="16">
        <v>21613691005</v>
      </c>
      <c r="N17" s="16">
        <f t="shared" si="0"/>
        <v>79034576622</v>
      </c>
      <c r="O17" s="13" t="s">
        <v>511</v>
      </c>
    </row>
    <row r="18" spans="1:15" ht="45" x14ac:dyDescent="0.25">
      <c r="A18" s="13">
        <f t="shared" si="1"/>
        <v>9</v>
      </c>
      <c r="B18" s="13" t="s">
        <v>38</v>
      </c>
      <c r="C18" s="13" t="s">
        <v>39</v>
      </c>
      <c r="D18" s="13" t="s">
        <v>40</v>
      </c>
      <c r="E18" s="13" t="s">
        <v>41</v>
      </c>
      <c r="F18" s="13" t="s">
        <v>42</v>
      </c>
      <c r="G18" s="14" t="s">
        <v>43</v>
      </c>
      <c r="H18" s="13" t="s">
        <v>44</v>
      </c>
      <c r="I18" s="13" t="s">
        <v>196</v>
      </c>
      <c r="J18" s="16">
        <f>10000000000+700000000</f>
        <v>10700000000</v>
      </c>
      <c r="K18" s="16">
        <v>2000000000</v>
      </c>
      <c r="L18" s="16">
        <v>3000000000</v>
      </c>
      <c r="M18" s="16">
        <v>10000000000</v>
      </c>
      <c r="N18" s="16">
        <f t="shared" si="0"/>
        <v>25700000000</v>
      </c>
      <c r="O18" s="13" t="s">
        <v>511</v>
      </c>
    </row>
    <row r="19" spans="1:15" ht="45" x14ac:dyDescent="0.25">
      <c r="A19" s="13">
        <f t="shared" si="1"/>
        <v>10</v>
      </c>
      <c r="B19" s="13" t="s">
        <v>38</v>
      </c>
      <c r="C19" s="13" t="s">
        <v>39</v>
      </c>
      <c r="D19" s="13" t="s">
        <v>40</v>
      </c>
      <c r="E19" s="13" t="s">
        <v>41</v>
      </c>
      <c r="F19" s="13" t="s">
        <v>42</v>
      </c>
      <c r="G19" s="14" t="s">
        <v>43</v>
      </c>
      <c r="H19" s="13" t="s">
        <v>44</v>
      </c>
      <c r="I19" s="13" t="s">
        <v>197</v>
      </c>
      <c r="J19" s="16">
        <v>13000000000</v>
      </c>
      <c r="K19" s="16">
        <v>3000000000</v>
      </c>
      <c r="L19" s="16">
        <v>4765008421</v>
      </c>
      <c r="M19" s="16">
        <v>5976742533</v>
      </c>
      <c r="N19" s="16">
        <f t="shared" si="0"/>
        <v>26741750954</v>
      </c>
      <c r="O19" s="13" t="s">
        <v>511</v>
      </c>
    </row>
    <row r="20" spans="1:15" ht="60" x14ac:dyDescent="0.25">
      <c r="A20" s="13">
        <f t="shared" si="1"/>
        <v>11</v>
      </c>
      <c r="B20" s="13" t="s">
        <v>38</v>
      </c>
      <c r="C20" s="13" t="s">
        <v>39</v>
      </c>
      <c r="D20" s="13" t="s">
        <v>40</v>
      </c>
      <c r="E20" s="13" t="s">
        <v>41</v>
      </c>
      <c r="F20" s="13" t="s">
        <v>42</v>
      </c>
      <c r="G20" s="14" t="s">
        <v>43</v>
      </c>
      <c r="H20" s="13" t="s">
        <v>44</v>
      </c>
      <c r="I20" s="13" t="s">
        <v>198</v>
      </c>
      <c r="J20" s="16">
        <v>4514106583</v>
      </c>
      <c r="K20" s="16">
        <v>2000000000</v>
      </c>
      <c r="L20" s="16">
        <v>3000000000</v>
      </c>
      <c r="M20" s="16">
        <v>4000000000</v>
      </c>
      <c r="N20" s="16">
        <f t="shared" si="0"/>
        <v>13514106583</v>
      </c>
      <c r="O20" s="13" t="s">
        <v>511</v>
      </c>
    </row>
    <row r="21" spans="1:15" ht="45" x14ac:dyDescent="0.25">
      <c r="A21" s="13">
        <f t="shared" si="1"/>
        <v>12</v>
      </c>
      <c r="B21" s="13" t="s">
        <v>38</v>
      </c>
      <c r="C21" s="13" t="s">
        <v>39</v>
      </c>
      <c r="D21" s="13" t="s">
        <v>40</v>
      </c>
      <c r="E21" s="13" t="s">
        <v>41</v>
      </c>
      <c r="F21" s="13" t="s">
        <v>42</v>
      </c>
      <c r="G21" s="14" t="s">
        <v>43</v>
      </c>
      <c r="H21" s="13" t="s">
        <v>44</v>
      </c>
      <c r="I21" s="13" t="s">
        <v>199</v>
      </c>
      <c r="J21" s="16">
        <v>360000000</v>
      </c>
      <c r="K21" s="16">
        <v>300000000</v>
      </c>
      <c r="L21" s="16">
        <v>360000000</v>
      </c>
      <c r="M21" s="16">
        <v>396000000</v>
      </c>
      <c r="N21" s="16">
        <f t="shared" si="0"/>
        <v>1416000000</v>
      </c>
      <c r="O21" s="13" t="s">
        <v>511</v>
      </c>
    </row>
    <row r="22" spans="1:15" ht="60" x14ac:dyDescent="0.25">
      <c r="A22" s="13">
        <f t="shared" si="1"/>
        <v>13</v>
      </c>
      <c r="B22" s="13" t="s">
        <v>38</v>
      </c>
      <c r="C22" s="13" t="s">
        <v>39</v>
      </c>
      <c r="D22" s="13" t="s">
        <v>40</v>
      </c>
      <c r="E22" s="13" t="s">
        <v>41</v>
      </c>
      <c r="F22" s="13" t="s">
        <v>42</v>
      </c>
      <c r="G22" s="14" t="s">
        <v>43</v>
      </c>
      <c r="H22" s="13" t="s">
        <v>44</v>
      </c>
      <c r="I22" s="13" t="s">
        <v>200</v>
      </c>
      <c r="J22" s="16">
        <v>823600000</v>
      </c>
      <c r="K22" s="16">
        <v>600000000</v>
      </c>
      <c r="L22" s="16">
        <v>660000000</v>
      </c>
      <c r="M22" s="16">
        <v>726000000</v>
      </c>
      <c r="N22" s="16">
        <f t="shared" si="0"/>
        <v>2809600000</v>
      </c>
      <c r="O22" s="13" t="s">
        <v>511</v>
      </c>
    </row>
    <row r="23" spans="1:15" ht="45" x14ac:dyDescent="0.25">
      <c r="A23" s="13">
        <f t="shared" si="1"/>
        <v>14</v>
      </c>
      <c r="B23" s="13" t="s">
        <v>38</v>
      </c>
      <c r="C23" s="13" t="s">
        <v>39</v>
      </c>
      <c r="D23" s="13" t="s">
        <v>40</v>
      </c>
      <c r="E23" s="13" t="s">
        <v>41</v>
      </c>
      <c r="F23" s="13" t="s">
        <v>42</v>
      </c>
      <c r="G23" s="14" t="s">
        <v>43</v>
      </c>
      <c r="H23" s="13" t="s">
        <v>44</v>
      </c>
      <c r="I23" s="13" t="s">
        <v>201</v>
      </c>
      <c r="J23" s="16">
        <v>699160000</v>
      </c>
      <c r="K23" s="16"/>
      <c r="L23" s="16">
        <v>500000000</v>
      </c>
      <c r="M23" s="16">
        <v>550000000</v>
      </c>
      <c r="N23" s="16">
        <f t="shared" si="0"/>
        <v>1749160000</v>
      </c>
      <c r="O23" s="13" t="s">
        <v>511</v>
      </c>
    </row>
    <row r="24" spans="1:15" ht="45" x14ac:dyDescent="0.25">
      <c r="A24" s="13">
        <f t="shared" si="1"/>
        <v>15</v>
      </c>
      <c r="B24" s="13" t="s">
        <v>38</v>
      </c>
      <c r="C24" s="13" t="s">
        <v>39</v>
      </c>
      <c r="D24" s="13" t="s">
        <v>40</v>
      </c>
      <c r="E24" s="13" t="s">
        <v>41</v>
      </c>
      <c r="F24" s="13" t="s">
        <v>42</v>
      </c>
      <c r="G24" s="14" t="s">
        <v>43</v>
      </c>
      <c r="H24" s="13" t="s">
        <v>44</v>
      </c>
      <c r="I24" s="13" t="s">
        <v>202</v>
      </c>
      <c r="J24" s="16"/>
      <c r="K24" s="16"/>
      <c r="L24" s="16"/>
      <c r="M24" s="16">
        <v>441000000</v>
      </c>
      <c r="N24" s="16">
        <f t="shared" si="0"/>
        <v>441000000</v>
      </c>
      <c r="O24" s="13" t="s">
        <v>511</v>
      </c>
    </row>
    <row r="25" spans="1:15" ht="45" x14ac:dyDescent="0.25">
      <c r="A25" s="13">
        <f t="shared" si="1"/>
        <v>16</v>
      </c>
      <c r="B25" s="13" t="s">
        <v>38</v>
      </c>
      <c r="C25" s="13" t="s">
        <v>39</v>
      </c>
      <c r="D25" s="13" t="s">
        <v>40</v>
      </c>
      <c r="E25" s="13" t="s">
        <v>41</v>
      </c>
      <c r="F25" s="13" t="s">
        <v>42</v>
      </c>
      <c r="G25" s="14" t="s">
        <v>43</v>
      </c>
      <c r="H25" s="13" t="s">
        <v>44</v>
      </c>
      <c r="I25" s="13" t="s">
        <v>203</v>
      </c>
      <c r="J25" s="16">
        <f>648056358+151943642</f>
        <v>800000000</v>
      </c>
      <c r="K25" s="16"/>
      <c r="L25" s="16"/>
      <c r="M25" s="16"/>
      <c r="N25" s="16">
        <f t="shared" si="0"/>
        <v>800000000</v>
      </c>
      <c r="O25" s="13" t="s">
        <v>511</v>
      </c>
    </row>
    <row r="26" spans="1:15" ht="45" x14ac:dyDescent="0.25">
      <c r="A26" s="13">
        <f t="shared" si="1"/>
        <v>17</v>
      </c>
      <c r="B26" s="13" t="s">
        <v>38</v>
      </c>
      <c r="C26" s="13" t="s">
        <v>39</v>
      </c>
      <c r="D26" s="13" t="s">
        <v>40</v>
      </c>
      <c r="E26" s="13" t="s">
        <v>41</v>
      </c>
      <c r="F26" s="13" t="s">
        <v>42</v>
      </c>
      <c r="G26" s="14" t="s">
        <v>43</v>
      </c>
      <c r="H26" s="13" t="s">
        <v>44</v>
      </c>
      <c r="I26" s="13" t="s">
        <v>204</v>
      </c>
      <c r="J26" s="16">
        <v>2000000000</v>
      </c>
      <c r="K26" s="16"/>
      <c r="L26" s="16"/>
      <c r="M26" s="16"/>
      <c r="N26" s="16">
        <f t="shared" si="0"/>
        <v>2000000000</v>
      </c>
      <c r="O26" s="13" t="s">
        <v>511</v>
      </c>
    </row>
    <row r="27" spans="1:15" ht="45" x14ac:dyDescent="0.25">
      <c r="A27" s="13">
        <f t="shared" si="1"/>
        <v>18</v>
      </c>
      <c r="B27" s="13" t="s">
        <v>38</v>
      </c>
      <c r="C27" s="13" t="s">
        <v>39</v>
      </c>
      <c r="D27" s="13" t="s">
        <v>40</v>
      </c>
      <c r="E27" s="13" t="s">
        <v>41</v>
      </c>
      <c r="F27" s="13" t="s">
        <v>42</v>
      </c>
      <c r="G27" s="14" t="s">
        <v>43</v>
      </c>
      <c r="H27" s="13" t="s">
        <v>44</v>
      </c>
      <c r="I27" s="13" t="s">
        <v>205</v>
      </c>
      <c r="J27" s="16">
        <v>630000000</v>
      </c>
      <c r="K27" s="16">
        <v>300000000</v>
      </c>
      <c r="L27" s="16">
        <v>300000000</v>
      </c>
      <c r="M27" s="16">
        <v>350000000</v>
      </c>
      <c r="N27" s="16">
        <f t="shared" si="0"/>
        <v>1580000000</v>
      </c>
      <c r="O27" s="13" t="s">
        <v>511</v>
      </c>
    </row>
    <row r="28" spans="1:15" ht="45" x14ac:dyDescent="0.25">
      <c r="A28" s="13">
        <f t="shared" si="1"/>
        <v>19</v>
      </c>
      <c r="B28" s="13" t="s">
        <v>38</v>
      </c>
      <c r="C28" s="13" t="s">
        <v>39</v>
      </c>
      <c r="D28" s="13" t="s">
        <v>40</v>
      </c>
      <c r="E28" s="13" t="s">
        <v>41</v>
      </c>
      <c r="F28" s="13" t="s">
        <v>42</v>
      </c>
      <c r="G28" s="14" t="s">
        <v>43</v>
      </c>
      <c r="H28" s="13" t="s">
        <v>44</v>
      </c>
      <c r="I28" s="13" t="s">
        <v>206</v>
      </c>
      <c r="J28" s="16">
        <v>2050000000</v>
      </c>
      <c r="K28" s="16">
        <v>1200000000</v>
      </c>
      <c r="L28" s="16">
        <v>1320000000</v>
      </c>
      <c r="M28" s="16">
        <v>1452000000</v>
      </c>
      <c r="N28" s="16">
        <f t="shared" si="0"/>
        <v>6022000000</v>
      </c>
      <c r="O28" s="13" t="s">
        <v>511</v>
      </c>
    </row>
    <row r="29" spans="1:15" ht="75" x14ac:dyDescent="0.25">
      <c r="A29" s="13">
        <f t="shared" si="1"/>
        <v>20</v>
      </c>
      <c r="B29" s="13" t="s">
        <v>38</v>
      </c>
      <c r="C29" s="13" t="s">
        <v>39</v>
      </c>
      <c r="D29" s="13" t="s">
        <v>40</v>
      </c>
      <c r="E29" s="13" t="s">
        <v>41</v>
      </c>
      <c r="F29" s="13" t="s">
        <v>42</v>
      </c>
      <c r="G29" s="14" t="s">
        <v>43</v>
      </c>
      <c r="H29" s="13" t="s">
        <v>44</v>
      </c>
      <c r="I29" s="13" t="s">
        <v>207</v>
      </c>
      <c r="J29" s="16">
        <f>16922818498+1142026765</f>
        <v>18064845263</v>
      </c>
      <c r="K29" s="16">
        <v>16187020588</v>
      </c>
      <c r="L29" s="16">
        <v>16922818498</v>
      </c>
      <c r="M29" s="16">
        <v>20307382198</v>
      </c>
      <c r="N29" s="16">
        <f t="shared" si="0"/>
        <v>71482066547</v>
      </c>
      <c r="O29" s="13" t="s">
        <v>511</v>
      </c>
    </row>
    <row r="30" spans="1:15" ht="60" x14ac:dyDescent="0.25">
      <c r="A30" s="13">
        <f t="shared" si="1"/>
        <v>21</v>
      </c>
      <c r="B30" s="13" t="s">
        <v>38</v>
      </c>
      <c r="C30" s="13" t="s">
        <v>39</v>
      </c>
      <c r="D30" s="13" t="s">
        <v>40</v>
      </c>
      <c r="E30" s="13" t="s">
        <v>41</v>
      </c>
      <c r="F30" s="13" t="s">
        <v>42</v>
      </c>
      <c r="G30" s="14" t="s">
        <v>43</v>
      </c>
      <c r="H30" s="13" t="s">
        <v>44</v>
      </c>
      <c r="I30" s="13" t="s">
        <v>208</v>
      </c>
      <c r="J30" s="16">
        <v>800000000</v>
      </c>
      <c r="K30" s="16"/>
      <c r="L30" s="16"/>
      <c r="M30" s="16"/>
      <c r="N30" s="16">
        <f t="shared" si="0"/>
        <v>800000000</v>
      </c>
      <c r="O30" s="13" t="s">
        <v>511</v>
      </c>
    </row>
    <row r="31" spans="1:15" ht="45" x14ac:dyDescent="0.25">
      <c r="A31" s="13">
        <f t="shared" si="1"/>
        <v>22</v>
      </c>
      <c r="B31" s="13" t="s">
        <v>38</v>
      </c>
      <c r="C31" s="13" t="s">
        <v>39</v>
      </c>
      <c r="D31" s="13" t="s">
        <v>40</v>
      </c>
      <c r="E31" s="13" t="s">
        <v>41</v>
      </c>
      <c r="F31" s="13" t="s">
        <v>42</v>
      </c>
      <c r="G31" s="14" t="s">
        <v>43</v>
      </c>
      <c r="H31" s="13" t="s">
        <v>44</v>
      </c>
      <c r="I31" s="13" t="s">
        <v>209</v>
      </c>
      <c r="J31" s="16">
        <v>150000000</v>
      </c>
      <c r="K31" s="16">
        <v>100000000</v>
      </c>
      <c r="L31" s="16"/>
      <c r="M31" s="16">
        <v>500000000</v>
      </c>
      <c r="N31" s="16">
        <f t="shared" si="0"/>
        <v>750000000</v>
      </c>
      <c r="O31" s="13" t="s">
        <v>511</v>
      </c>
    </row>
    <row r="32" spans="1:15" ht="60" x14ac:dyDescent="0.25">
      <c r="A32" s="13">
        <f t="shared" si="1"/>
        <v>23</v>
      </c>
      <c r="B32" s="13" t="s">
        <v>38</v>
      </c>
      <c r="C32" s="13" t="s">
        <v>39</v>
      </c>
      <c r="D32" s="13" t="s">
        <v>40</v>
      </c>
      <c r="E32" s="13" t="s">
        <v>41</v>
      </c>
      <c r="F32" s="13" t="s">
        <v>42</v>
      </c>
      <c r="G32" s="14" t="s">
        <v>43</v>
      </c>
      <c r="H32" s="13" t="s">
        <v>44</v>
      </c>
      <c r="I32" s="13" t="s">
        <v>210</v>
      </c>
      <c r="J32" s="16">
        <v>1000000000</v>
      </c>
      <c r="K32" s="16">
        <v>500000000</v>
      </c>
      <c r="L32" s="16"/>
      <c r="M32" s="16">
        <v>2000000000</v>
      </c>
      <c r="N32" s="16">
        <f t="shared" si="0"/>
        <v>3500000000</v>
      </c>
      <c r="O32" s="13" t="s">
        <v>511</v>
      </c>
    </row>
    <row r="33" spans="1:15" ht="90" x14ac:dyDescent="0.25">
      <c r="A33" s="13">
        <f t="shared" si="1"/>
        <v>24</v>
      </c>
      <c r="B33" s="13" t="s">
        <v>38</v>
      </c>
      <c r="C33" s="13" t="s">
        <v>39</v>
      </c>
      <c r="D33" s="13" t="s">
        <v>45</v>
      </c>
      <c r="E33" s="13" t="s">
        <v>46</v>
      </c>
      <c r="F33" s="13" t="s">
        <v>47</v>
      </c>
      <c r="G33" s="14" t="s">
        <v>48</v>
      </c>
      <c r="H33" s="13" t="s">
        <v>49</v>
      </c>
      <c r="I33" s="13" t="s">
        <v>211</v>
      </c>
      <c r="J33" s="16">
        <v>1574138295</v>
      </c>
      <c r="K33" s="16">
        <v>1800000000</v>
      </c>
      <c r="L33" s="16"/>
      <c r="M33" s="16"/>
      <c r="N33" s="16">
        <f t="shared" si="0"/>
        <v>3374138295</v>
      </c>
      <c r="O33" s="13" t="s">
        <v>512</v>
      </c>
    </row>
    <row r="34" spans="1:15" ht="60" x14ac:dyDescent="0.25">
      <c r="A34" s="13">
        <f t="shared" si="1"/>
        <v>25</v>
      </c>
      <c r="B34" s="13" t="s">
        <v>38</v>
      </c>
      <c r="C34" s="13" t="s">
        <v>39</v>
      </c>
      <c r="D34" s="13" t="s">
        <v>45</v>
      </c>
      <c r="E34" s="13" t="s">
        <v>46</v>
      </c>
      <c r="F34" s="13" t="s">
        <v>47</v>
      </c>
      <c r="G34" s="14" t="s">
        <v>48</v>
      </c>
      <c r="H34" s="13" t="s">
        <v>49</v>
      </c>
      <c r="I34" s="13" t="s">
        <v>212</v>
      </c>
      <c r="J34" s="16"/>
      <c r="K34" s="16">
        <v>1145042986</v>
      </c>
      <c r="L34" s="16"/>
      <c r="M34" s="16"/>
      <c r="N34" s="16">
        <f t="shared" si="0"/>
        <v>1145042986</v>
      </c>
      <c r="O34" s="13" t="s">
        <v>512</v>
      </c>
    </row>
    <row r="35" spans="1:15" ht="45" x14ac:dyDescent="0.25">
      <c r="A35" s="13">
        <f t="shared" si="1"/>
        <v>26</v>
      </c>
      <c r="B35" s="13" t="s">
        <v>38</v>
      </c>
      <c r="C35" s="13" t="s">
        <v>39</v>
      </c>
      <c r="D35" s="13" t="s">
        <v>45</v>
      </c>
      <c r="E35" s="13" t="s">
        <v>46</v>
      </c>
      <c r="F35" s="13" t="s">
        <v>47</v>
      </c>
      <c r="G35" s="14" t="s">
        <v>48</v>
      </c>
      <c r="H35" s="13" t="s">
        <v>49</v>
      </c>
      <c r="I35" s="13" t="s">
        <v>213</v>
      </c>
      <c r="J35" s="16">
        <v>250000282</v>
      </c>
      <c r="K35" s="16">
        <v>800000000</v>
      </c>
      <c r="L35" s="16"/>
      <c r="M35" s="16"/>
      <c r="N35" s="16">
        <f t="shared" si="0"/>
        <v>1050000282</v>
      </c>
      <c r="O35" s="13" t="s">
        <v>512</v>
      </c>
    </row>
    <row r="36" spans="1:15" ht="75" x14ac:dyDescent="0.25">
      <c r="A36" s="13">
        <f t="shared" si="1"/>
        <v>27</v>
      </c>
      <c r="B36" s="13" t="s">
        <v>50</v>
      </c>
      <c r="C36" s="13" t="s">
        <v>51</v>
      </c>
      <c r="D36" s="13" t="s">
        <v>52</v>
      </c>
      <c r="E36" s="13" t="s">
        <v>41</v>
      </c>
      <c r="F36" s="13" t="s">
        <v>53</v>
      </c>
      <c r="G36" s="14" t="s">
        <v>54</v>
      </c>
      <c r="H36" s="13" t="s">
        <v>55</v>
      </c>
      <c r="I36" s="13" t="s">
        <v>214</v>
      </c>
      <c r="J36" s="16">
        <v>1708619646</v>
      </c>
      <c r="K36" s="16">
        <v>5324680392</v>
      </c>
      <c r="L36" s="16">
        <v>17074643564</v>
      </c>
      <c r="M36" s="16"/>
      <c r="N36" s="16">
        <f t="shared" si="0"/>
        <v>24107943602</v>
      </c>
      <c r="O36" s="13" t="s">
        <v>513</v>
      </c>
    </row>
    <row r="37" spans="1:15" ht="75" x14ac:dyDescent="0.25">
      <c r="A37" s="13">
        <f t="shared" si="1"/>
        <v>28</v>
      </c>
      <c r="B37" s="13" t="s">
        <v>50</v>
      </c>
      <c r="C37" s="13" t="s">
        <v>51</v>
      </c>
      <c r="D37" s="13" t="s">
        <v>52</v>
      </c>
      <c r="E37" s="13" t="s">
        <v>41</v>
      </c>
      <c r="F37" s="13" t="s">
        <v>56</v>
      </c>
      <c r="G37" s="14" t="s">
        <v>57</v>
      </c>
      <c r="H37" s="13" t="s">
        <v>58</v>
      </c>
      <c r="I37" s="13" t="s">
        <v>214</v>
      </c>
      <c r="J37" s="16"/>
      <c r="K37" s="16"/>
      <c r="L37" s="16">
        <v>2193750012</v>
      </c>
      <c r="M37" s="16">
        <v>11173500062</v>
      </c>
      <c r="N37" s="16">
        <f t="shared" si="0"/>
        <v>13367250074</v>
      </c>
      <c r="O37" s="13" t="s">
        <v>513</v>
      </c>
    </row>
    <row r="38" spans="1:15" ht="75" x14ac:dyDescent="0.25">
      <c r="A38" s="13">
        <f t="shared" si="1"/>
        <v>29</v>
      </c>
      <c r="B38" s="13" t="s">
        <v>50</v>
      </c>
      <c r="C38" s="13" t="s">
        <v>51</v>
      </c>
      <c r="D38" s="13" t="s">
        <v>52</v>
      </c>
      <c r="E38" s="13" t="s">
        <v>41</v>
      </c>
      <c r="F38" s="13" t="s">
        <v>59</v>
      </c>
      <c r="G38" s="14" t="s">
        <v>60</v>
      </c>
      <c r="H38" s="13" t="s">
        <v>61</v>
      </c>
      <c r="I38" s="13" t="s">
        <v>214</v>
      </c>
      <c r="J38" s="16"/>
      <c r="K38" s="16"/>
      <c r="L38" s="16"/>
      <c r="M38" s="16">
        <v>12352485130</v>
      </c>
      <c r="N38" s="16">
        <f t="shared" si="0"/>
        <v>12352485130</v>
      </c>
      <c r="O38" s="13" t="s">
        <v>513</v>
      </c>
    </row>
    <row r="39" spans="1:15" ht="60" x14ac:dyDescent="0.25">
      <c r="A39" s="13">
        <f t="shared" si="1"/>
        <v>30</v>
      </c>
      <c r="B39" s="13" t="s">
        <v>50</v>
      </c>
      <c r="C39" s="13" t="s">
        <v>51</v>
      </c>
      <c r="D39" s="13" t="s">
        <v>52</v>
      </c>
      <c r="E39" s="13" t="s">
        <v>41</v>
      </c>
      <c r="F39" s="13" t="s">
        <v>62</v>
      </c>
      <c r="G39" s="14" t="s">
        <v>63</v>
      </c>
      <c r="H39" s="13" t="s">
        <v>64</v>
      </c>
      <c r="I39" s="13" t="s">
        <v>215</v>
      </c>
      <c r="J39" s="16"/>
      <c r="K39" s="16"/>
      <c r="L39" s="16"/>
      <c r="M39" s="16">
        <v>17451520148</v>
      </c>
      <c r="N39" s="16">
        <f t="shared" si="0"/>
        <v>17451520148</v>
      </c>
      <c r="O39" s="13" t="s">
        <v>513</v>
      </c>
    </row>
    <row r="40" spans="1:15" ht="90" x14ac:dyDescent="0.25">
      <c r="A40" s="13">
        <f t="shared" si="1"/>
        <v>31</v>
      </c>
      <c r="B40" s="13" t="s">
        <v>50</v>
      </c>
      <c r="C40" s="13" t="s">
        <v>51</v>
      </c>
      <c r="D40" s="13" t="s">
        <v>52</v>
      </c>
      <c r="E40" s="13" t="s">
        <v>41</v>
      </c>
      <c r="F40" s="13" t="s">
        <v>65</v>
      </c>
      <c r="G40" s="14" t="s">
        <v>66</v>
      </c>
      <c r="H40" s="13" t="s">
        <v>67</v>
      </c>
      <c r="I40" s="13" t="s">
        <v>216</v>
      </c>
      <c r="J40" s="16">
        <v>8000000000</v>
      </c>
      <c r="K40" s="16">
        <v>5000000000</v>
      </c>
      <c r="L40" s="16">
        <v>15000000000</v>
      </c>
      <c r="M40" s="16">
        <v>15000000000</v>
      </c>
      <c r="N40" s="16">
        <f t="shared" si="0"/>
        <v>43000000000</v>
      </c>
      <c r="O40" s="13" t="s">
        <v>513</v>
      </c>
    </row>
    <row r="41" spans="1:15" ht="75" x14ac:dyDescent="0.25">
      <c r="A41" s="13">
        <f t="shared" si="1"/>
        <v>32</v>
      </c>
      <c r="B41" s="13" t="s">
        <v>50</v>
      </c>
      <c r="C41" s="13" t="s">
        <v>51</v>
      </c>
      <c r="D41" s="13" t="s">
        <v>52</v>
      </c>
      <c r="E41" s="13" t="s">
        <v>41</v>
      </c>
      <c r="F41" s="13" t="s">
        <v>68</v>
      </c>
      <c r="G41" s="14" t="s">
        <v>69</v>
      </c>
      <c r="H41" s="13" t="s">
        <v>70</v>
      </c>
      <c r="I41" s="13" t="s">
        <v>217</v>
      </c>
      <c r="J41" s="16">
        <v>12500000000</v>
      </c>
      <c r="K41" s="16">
        <v>10000000000</v>
      </c>
      <c r="L41" s="16">
        <v>5000000000</v>
      </c>
      <c r="M41" s="16"/>
      <c r="N41" s="16">
        <f t="shared" si="0"/>
        <v>27500000000</v>
      </c>
      <c r="O41" s="13" t="s">
        <v>513</v>
      </c>
    </row>
    <row r="42" spans="1:15" ht="45" x14ac:dyDescent="0.25">
      <c r="A42" s="13">
        <f t="shared" si="1"/>
        <v>33</v>
      </c>
      <c r="B42" s="13" t="s">
        <v>50</v>
      </c>
      <c r="C42" s="13" t="s">
        <v>51</v>
      </c>
      <c r="D42" s="13" t="s">
        <v>52</v>
      </c>
      <c r="E42" s="13" t="s">
        <v>41</v>
      </c>
      <c r="F42" s="13" t="s">
        <v>56</v>
      </c>
      <c r="G42" s="14" t="s">
        <v>56</v>
      </c>
      <c r="H42" s="13" t="s">
        <v>71</v>
      </c>
      <c r="I42" s="13" t="s">
        <v>218</v>
      </c>
      <c r="J42" s="16"/>
      <c r="K42" s="16"/>
      <c r="L42" s="16">
        <v>5000000000</v>
      </c>
      <c r="M42" s="16"/>
      <c r="N42" s="16">
        <f t="shared" si="0"/>
        <v>5000000000</v>
      </c>
      <c r="O42" s="13" t="s">
        <v>513</v>
      </c>
    </row>
    <row r="43" spans="1:15" ht="90" x14ac:dyDescent="0.25">
      <c r="A43" s="13">
        <f t="shared" si="1"/>
        <v>34</v>
      </c>
      <c r="B43" s="13" t="s">
        <v>50</v>
      </c>
      <c r="C43" s="13" t="s">
        <v>51</v>
      </c>
      <c r="D43" s="13" t="s">
        <v>52</v>
      </c>
      <c r="E43" s="13" t="s">
        <v>41</v>
      </c>
      <c r="F43" s="13" t="s">
        <v>72</v>
      </c>
      <c r="G43" s="14" t="s">
        <v>73</v>
      </c>
      <c r="H43" s="13" t="s">
        <v>74</v>
      </c>
      <c r="I43" s="13" t="s">
        <v>219</v>
      </c>
      <c r="J43" s="16">
        <v>5000000000</v>
      </c>
      <c r="K43" s="16">
        <v>5000000000</v>
      </c>
      <c r="L43" s="16"/>
      <c r="M43" s="16"/>
      <c r="N43" s="16">
        <f t="shared" si="0"/>
        <v>10000000000</v>
      </c>
      <c r="O43" s="13" t="s">
        <v>513</v>
      </c>
    </row>
    <row r="44" spans="1:15" ht="75" x14ac:dyDescent="0.25">
      <c r="A44" s="13">
        <f t="shared" si="1"/>
        <v>35</v>
      </c>
      <c r="B44" s="13" t="s">
        <v>50</v>
      </c>
      <c r="C44" s="13" t="s">
        <v>51</v>
      </c>
      <c r="D44" s="13" t="s">
        <v>52</v>
      </c>
      <c r="E44" s="13" t="s">
        <v>41</v>
      </c>
      <c r="F44" s="13" t="s">
        <v>75</v>
      </c>
      <c r="G44" s="14" t="s">
        <v>76</v>
      </c>
      <c r="H44" s="13" t="s">
        <v>77</v>
      </c>
      <c r="I44" s="13" t="s">
        <v>220</v>
      </c>
      <c r="J44" s="16"/>
      <c r="K44" s="16">
        <v>1000000000</v>
      </c>
      <c r="L44" s="16">
        <v>1000000000</v>
      </c>
      <c r="M44" s="16">
        <v>2000000000</v>
      </c>
      <c r="N44" s="16">
        <f t="shared" si="0"/>
        <v>4000000000</v>
      </c>
      <c r="O44" s="13" t="s">
        <v>513</v>
      </c>
    </row>
    <row r="45" spans="1:15" ht="75" x14ac:dyDescent="0.25">
      <c r="A45" s="13">
        <f t="shared" si="1"/>
        <v>36</v>
      </c>
      <c r="B45" s="13" t="s">
        <v>50</v>
      </c>
      <c r="C45" s="13" t="s">
        <v>51</v>
      </c>
      <c r="D45" s="13" t="s">
        <v>52</v>
      </c>
      <c r="E45" s="13" t="s">
        <v>41</v>
      </c>
      <c r="F45" s="13" t="s">
        <v>78</v>
      </c>
      <c r="G45" s="14" t="s">
        <v>79</v>
      </c>
      <c r="H45" s="13" t="s">
        <v>80</v>
      </c>
      <c r="I45" s="13" t="s">
        <v>221</v>
      </c>
      <c r="J45" s="16">
        <v>1000000000</v>
      </c>
      <c r="K45" s="16">
        <v>1000000000</v>
      </c>
      <c r="L45" s="16">
        <v>1000000000</v>
      </c>
      <c r="M45" s="16">
        <v>2000000000</v>
      </c>
      <c r="N45" s="16">
        <f t="shared" si="0"/>
        <v>5000000000</v>
      </c>
      <c r="O45" s="13" t="s">
        <v>513</v>
      </c>
    </row>
    <row r="46" spans="1:15" ht="60" x14ac:dyDescent="0.25">
      <c r="A46" s="13">
        <f t="shared" si="1"/>
        <v>37</v>
      </c>
      <c r="B46" s="13" t="s">
        <v>50</v>
      </c>
      <c r="C46" s="13" t="s">
        <v>51</v>
      </c>
      <c r="D46" s="13" t="s">
        <v>52</v>
      </c>
      <c r="E46" s="13" t="s">
        <v>41</v>
      </c>
      <c r="F46" s="13" t="s">
        <v>81</v>
      </c>
      <c r="G46" s="14" t="s">
        <v>82</v>
      </c>
      <c r="H46" s="13" t="s">
        <v>83</v>
      </c>
      <c r="I46" s="13" t="s">
        <v>222</v>
      </c>
      <c r="J46" s="16">
        <v>4100000000</v>
      </c>
      <c r="K46" s="16"/>
      <c r="L46" s="16"/>
      <c r="M46" s="16"/>
      <c r="N46" s="16">
        <f t="shared" si="0"/>
        <v>4100000000</v>
      </c>
      <c r="O46" s="13" t="s">
        <v>513</v>
      </c>
    </row>
    <row r="47" spans="1:15" ht="45" x14ac:dyDescent="0.25">
      <c r="A47" s="13">
        <f t="shared" si="1"/>
        <v>38</v>
      </c>
      <c r="B47" s="13" t="s">
        <v>50</v>
      </c>
      <c r="C47" s="13" t="s">
        <v>51</v>
      </c>
      <c r="D47" s="13" t="s">
        <v>52</v>
      </c>
      <c r="E47" s="13" t="s">
        <v>41</v>
      </c>
      <c r="F47" s="13" t="s">
        <v>84</v>
      </c>
      <c r="G47" s="14" t="s">
        <v>85</v>
      </c>
      <c r="H47" s="13" t="s">
        <v>86</v>
      </c>
      <c r="I47" s="13" t="s">
        <v>223</v>
      </c>
      <c r="J47" s="16">
        <v>4000000000</v>
      </c>
      <c r="K47" s="16"/>
      <c r="L47" s="16"/>
      <c r="M47" s="16"/>
      <c r="N47" s="16">
        <f t="shared" si="0"/>
        <v>4000000000</v>
      </c>
      <c r="O47" s="13" t="s">
        <v>513</v>
      </c>
    </row>
    <row r="48" spans="1:15" ht="75" x14ac:dyDescent="0.25">
      <c r="A48" s="13">
        <f t="shared" si="1"/>
        <v>39</v>
      </c>
      <c r="B48" s="13" t="s">
        <v>50</v>
      </c>
      <c r="C48" s="13" t="s">
        <v>51</v>
      </c>
      <c r="D48" s="13" t="s">
        <v>52</v>
      </c>
      <c r="E48" s="13" t="s">
        <v>41</v>
      </c>
      <c r="F48" s="13" t="s">
        <v>87</v>
      </c>
      <c r="G48" s="14" t="s">
        <v>88</v>
      </c>
      <c r="H48" s="13" t="s">
        <v>89</v>
      </c>
      <c r="I48" s="13" t="s">
        <v>224</v>
      </c>
      <c r="J48" s="16">
        <v>4000000000</v>
      </c>
      <c r="K48" s="16"/>
      <c r="L48" s="16"/>
      <c r="M48" s="16"/>
      <c r="N48" s="16">
        <f t="shared" si="0"/>
        <v>4000000000</v>
      </c>
      <c r="O48" s="13" t="s">
        <v>513</v>
      </c>
    </row>
    <row r="49" spans="1:15" ht="105" x14ac:dyDescent="0.25">
      <c r="A49" s="13">
        <f t="shared" si="1"/>
        <v>40</v>
      </c>
      <c r="B49" s="13" t="s">
        <v>50</v>
      </c>
      <c r="C49" s="13" t="s">
        <v>51</v>
      </c>
      <c r="D49" s="13" t="s">
        <v>52</v>
      </c>
      <c r="E49" s="13" t="s">
        <v>41</v>
      </c>
      <c r="F49" s="13" t="s">
        <v>90</v>
      </c>
      <c r="G49" s="14" t="s">
        <v>91</v>
      </c>
      <c r="H49" s="13" t="s">
        <v>92</v>
      </c>
      <c r="I49" s="13" t="s">
        <v>225</v>
      </c>
      <c r="J49" s="16">
        <v>8000000000</v>
      </c>
      <c r="K49" s="16">
        <v>8000000000</v>
      </c>
      <c r="L49" s="16"/>
      <c r="M49" s="16"/>
      <c r="N49" s="16">
        <f t="shared" si="0"/>
        <v>16000000000</v>
      </c>
      <c r="O49" s="13" t="s">
        <v>513</v>
      </c>
    </row>
    <row r="50" spans="1:15" ht="105" x14ac:dyDescent="0.25">
      <c r="A50" s="13">
        <f t="shared" si="1"/>
        <v>41</v>
      </c>
      <c r="B50" s="13" t="s">
        <v>50</v>
      </c>
      <c r="C50" s="13" t="s">
        <v>51</v>
      </c>
      <c r="D50" s="13" t="s">
        <v>52</v>
      </c>
      <c r="E50" s="13" t="s">
        <v>41</v>
      </c>
      <c r="F50" s="13" t="s">
        <v>93</v>
      </c>
      <c r="G50" s="14" t="s">
        <v>94</v>
      </c>
      <c r="H50" s="13" t="s">
        <v>95</v>
      </c>
      <c r="I50" s="13" t="s">
        <v>226</v>
      </c>
      <c r="J50" s="16">
        <v>7500000000</v>
      </c>
      <c r="K50" s="16">
        <v>3500000000</v>
      </c>
      <c r="L50" s="16"/>
      <c r="M50" s="16"/>
      <c r="N50" s="16">
        <f t="shared" si="0"/>
        <v>11000000000</v>
      </c>
      <c r="O50" s="13" t="s">
        <v>513</v>
      </c>
    </row>
    <row r="51" spans="1:15" ht="60" x14ac:dyDescent="0.25">
      <c r="A51" s="13">
        <f t="shared" si="1"/>
        <v>42</v>
      </c>
      <c r="B51" s="13" t="s">
        <v>50</v>
      </c>
      <c r="C51" s="13" t="s">
        <v>51</v>
      </c>
      <c r="D51" s="13" t="s">
        <v>52</v>
      </c>
      <c r="E51" s="13" t="s">
        <v>41</v>
      </c>
      <c r="F51" s="13" t="s">
        <v>96</v>
      </c>
      <c r="G51" s="14" t="s">
        <v>97</v>
      </c>
      <c r="H51" s="13" t="s">
        <v>98</v>
      </c>
      <c r="I51" s="13" t="s">
        <v>227</v>
      </c>
      <c r="J51" s="16">
        <f>2628570461+3171429680</f>
        <v>5800000141</v>
      </c>
      <c r="K51" s="16"/>
      <c r="L51" s="16"/>
      <c r="M51" s="16"/>
      <c r="N51" s="16">
        <f t="shared" si="0"/>
        <v>5800000141</v>
      </c>
      <c r="O51" s="13" t="s">
        <v>513</v>
      </c>
    </row>
    <row r="52" spans="1:15" ht="60" x14ac:dyDescent="0.25">
      <c r="A52" s="13">
        <f t="shared" si="1"/>
        <v>43</v>
      </c>
      <c r="B52" s="13" t="s">
        <v>50</v>
      </c>
      <c r="C52" s="13" t="s">
        <v>51</v>
      </c>
      <c r="D52" s="13" t="s">
        <v>52</v>
      </c>
      <c r="E52" s="13" t="s">
        <v>41</v>
      </c>
      <c r="F52" s="13" t="s">
        <v>99</v>
      </c>
      <c r="G52" s="14" t="s">
        <v>100</v>
      </c>
      <c r="H52" s="13" t="s">
        <v>101</v>
      </c>
      <c r="I52" s="13" t="s">
        <v>227</v>
      </c>
      <c r="J52" s="16">
        <v>1000000000</v>
      </c>
      <c r="K52" s="16"/>
      <c r="L52" s="16"/>
      <c r="M52" s="16"/>
      <c r="N52" s="16">
        <f t="shared" si="0"/>
        <v>1000000000</v>
      </c>
      <c r="O52" s="13" t="s">
        <v>513</v>
      </c>
    </row>
    <row r="53" spans="1:15" ht="90" x14ac:dyDescent="0.25">
      <c r="A53" s="13">
        <f t="shared" si="1"/>
        <v>44</v>
      </c>
      <c r="B53" s="13" t="s">
        <v>50</v>
      </c>
      <c r="C53" s="13" t="s">
        <v>51</v>
      </c>
      <c r="D53" s="13" t="s">
        <v>102</v>
      </c>
      <c r="E53" s="13" t="s">
        <v>41</v>
      </c>
      <c r="F53" s="13" t="s">
        <v>103</v>
      </c>
      <c r="G53" s="14" t="s">
        <v>104</v>
      </c>
      <c r="H53" s="13" t="s">
        <v>105</v>
      </c>
      <c r="I53" s="13" t="s">
        <v>228</v>
      </c>
      <c r="J53" s="16">
        <v>1000000000</v>
      </c>
      <c r="K53" s="16"/>
      <c r="L53" s="16">
        <v>1000000000</v>
      </c>
      <c r="M53" s="16">
        <v>5000000000</v>
      </c>
      <c r="N53" s="16">
        <f t="shared" si="0"/>
        <v>7000000000</v>
      </c>
      <c r="O53" s="13" t="s">
        <v>513</v>
      </c>
    </row>
    <row r="54" spans="1:15" ht="45" x14ac:dyDescent="0.25">
      <c r="A54" s="13">
        <f t="shared" si="1"/>
        <v>45</v>
      </c>
      <c r="B54" s="13" t="s">
        <v>50</v>
      </c>
      <c r="C54" s="13" t="s">
        <v>51</v>
      </c>
      <c r="D54" s="13" t="s">
        <v>102</v>
      </c>
      <c r="E54" s="13" t="s">
        <v>41</v>
      </c>
      <c r="F54" s="13" t="s">
        <v>106</v>
      </c>
      <c r="G54" s="14" t="s">
        <v>107</v>
      </c>
      <c r="H54" s="13" t="s">
        <v>108</v>
      </c>
      <c r="I54" s="13" t="s">
        <v>229</v>
      </c>
      <c r="J54" s="16">
        <v>13000000000</v>
      </c>
      <c r="K54" s="16">
        <v>3000000000</v>
      </c>
      <c r="L54" s="16"/>
      <c r="M54" s="16"/>
      <c r="N54" s="16">
        <f t="shared" si="0"/>
        <v>16000000000</v>
      </c>
      <c r="O54" s="13" t="s">
        <v>513</v>
      </c>
    </row>
    <row r="55" spans="1:15" ht="60" x14ac:dyDescent="0.25">
      <c r="A55" s="13">
        <f t="shared" si="1"/>
        <v>46</v>
      </c>
      <c r="B55" s="13" t="s">
        <v>50</v>
      </c>
      <c r="C55" s="13" t="s">
        <v>51</v>
      </c>
      <c r="D55" s="13" t="s">
        <v>102</v>
      </c>
      <c r="E55" s="13" t="s">
        <v>41</v>
      </c>
      <c r="F55" s="13" t="s">
        <v>109</v>
      </c>
      <c r="G55" s="14" t="s">
        <v>110</v>
      </c>
      <c r="H55" s="13" t="s">
        <v>111</v>
      </c>
      <c r="I55" s="13" t="s">
        <v>230</v>
      </c>
      <c r="J55" s="16">
        <v>5000000000</v>
      </c>
      <c r="K55" s="16">
        <v>3000000000</v>
      </c>
      <c r="L55" s="16">
        <v>5000000000</v>
      </c>
      <c r="M55" s="16">
        <v>5000000000</v>
      </c>
      <c r="N55" s="16">
        <f t="shared" si="0"/>
        <v>18000000000</v>
      </c>
      <c r="O55" s="13" t="s">
        <v>513</v>
      </c>
    </row>
    <row r="56" spans="1:15" ht="60" x14ac:dyDescent="0.25">
      <c r="A56" s="13">
        <f t="shared" si="1"/>
        <v>47</v>
      </c>
      <c r="B56" s="13" t="s">
        <v>50</v>
      </c>
      <c r="C56" s="13" t="s">
        <v>51</v>
      </c>
      <c r="D56" s="13" t="s">
        <v>102</v>
      </c>
      <c r="E56" s="13" t="s">
        <v>41</v>
      </c>
      <c r="F56" s="13" t="s">
        <v>112</v>
      </c>
      <c r="G56" s="14" t="s">
        <v>113</v>
      </c>
      <c r="H56" s="13" t="s">
        <v>114</v>
      </c>
      <c r="I56" s="13" t="s">
        <v>231</v>
      </c>
      <c r="J56" s="16">
        <v>5000000000</v>
      </c>
      <c r="K56" s="16">
        <v>1000000000</v>
      </c>
      <c r="L56" s="16">
        <v>3000000000</v>
      </c>
      <c r="M56" s="16">
        <v>3000000000</v>
      </c>
      <c r="N56" s="16">
        <f t="shared" si="0"/>
        <v>12000000000</v>
      </c>
      <c r="O56" s="13" t="s">
        <v>513</v>
      </c>
    </row>
    <row r="57" spans="1:15" ht="60" x14ac:dyDescent="0.25">
      <c r="A57" s="13">
        <f t="shared" si="1"/>
        <v>48</v>
      </c>
      <c r="B57" s="13" t="s">
        <v>50</v>
      </c>
      <c r="C57" s="13" t="s">
        <v>51</v>
      </c>
      <c r="D57" s="13" t="s">
        <v>102</v>
      </c>
      <c r="E57" s="13" t="s">
        <v>41</v>
      </c>
      <c r="F57" s="13" t="s">
        <v>115</v>
      </c>
      <c r="G57" s="14" t="s">
        <v>116</v>
      </c>
      <c r="H57" s="13" t="s">
        <v>117</v>
      </c>
      <c r="I57" s="13" t="s">
        <v>232</v>
      </c>
      <c r="J57" s="16">
        <v>2000000000</v>
      </c>
      <c r="K57" s="16">
        <v>2000000000</v>
      </c>
      <c r="L57" s="16">
        <f>5000000000</f>
        <v>5000000000</v>
      </c>
      <c r="M57" s="16">
        <f>3000000000</f>
        <v>3000000000</v>
      </c>
      <c r="N57" s="16">
        <f t="shared" si="0"/>
        <v>12000000000</v>
      </c>
      <c r="O57" s="13" t="s">
        <v>513</v>
      </c>
    </row>
    <row r="58" spans="1:15" ht="45" x14ac:dyDescent="0.25">
      <c r="A58" s="13">
        <f t="shared" si="1"/>
        <v>49</v>
      </c>
      <c r="B58" s="13" t="s">
        <v>50</v>
      </c>
      <c r="C58" s="13" t="s">
        <v>51</v>
      </c>
      <c r="D58" s="13" t="s">
        <v>102</v>
      </c>
      <c r="E58" s="13" t="s">
        <v>41</v>
      </c>
      <c r="F58" s="13" t="s">
        <v>75</v>
      </c>
      <c r="G58" s="14" t="s">
        <v>118</v>
      </c>
      <c r="H58" s="13" t="s">
        <v>119</v>
      </c>
      <c r="I58" s="13" t="s">
        <v>233</v>
      </c>
      <c r="J58" s="16"/>
      <c r="K58" s="16">
        <v>1000000000</v>
      </c>
      <c r="L58" s="16">
        <v>1000000000</v>
      </c>
      <c r="M58" s="16">
        <v>1000000000</v>
      </c>
      <c r="N58" s="16">
        <f t="shared" si="0"/>
        <v>3000000000</v>
      </c>
      <c r="O58" s="13" t="s">
        <v>513</v>
      </c>
    </row>
    <row r="59" spans="1:15" ht="45" x14ac:dyDescent="0.25">
      <c r="A59" s="13">
        <f t="shared" si="1"/>
        <v>50</v>
      </c>
      <c r="B59" s="13" t="s">
        <v>50</v>
      </c>
      <c r="C59" s="13" t="s">
        <v>51</v>
      </c>
      <c r="D59" s="13" t="s">
        <v>120</v>
      </c>
      <c r="E59" s="13" t="s">
        <v>41</v>
      </c>
      <c r="F59" s="13" t="s">
        <v>121</v>
      </c>
      <c r="G59" s="14" t="s">
        <v>122</v>
      </c>
      <c r="H59" s="13" t="s">
        <v>123</v>
      </c>
      <c r="I59" s="13" t="s">
        <v>234</v>
      </c>
      <c r="J59" s="16">
        <v>21088759233</v>
      </c>
      <c r="K59" s="16">
        <v>11106979500</v>
      </c>
      <c r="L59" s="16">
        <v>18000000000</v>
      </c>
      <c r="M59" s="16">
        <v>19000000000</v>
      </c>
      <c r="N59" s="16">
        <f t="shared" si="0"/>
        <v>69195738733</v>
      </c>
      <c r="O59" s="13" t="s">
        <v>513</v>
      </c>
    </row>
    <row r="60" spans="1:15" ht="60" x14ac:dyDescent="0.25">
      <c r="A60" s="13">
        <f t="shared" si="1"/>
        <v>51</v>
      </c>
      <c r="B60" s="13" t="s">
        <v>50</v>
      </c>
      <c r="C60" s="13" t="s">
        <v>51</v>
      </c>
      <c r="D60" s="13" t="s">
        <v>120</v>
      </c>
      <c r="E60" s="13" t="s">
        <v>41</v>
      </c>
      <c r="F60" s="13" t="s">
        <v>124</v>
      </c>
      <c r="G60" s="14" t="s">
        <v>125</v>
      </c>
      <c r="H60" s="13" t="s">
        <v>126</v>
      </c>
      <c r="I60" s="13" t="s">
        <v>235</v>
      </c>
      <c r="J60" s="16">
        <f>5446600000+1553400000</f>
        <v>7000000000</v>
      </c>
      <c r="K60" s="16">
        <v>5000000000</v>
      </c>
      <c r="L60" s="16">
        <v>5000000000</v>
      </c>
      <c r="M60" s="16"/>
      <c r="N60" s="16">
        <f t="shared" si="0"/>
        <v>17000000000</v>
      </c>
      <c r="O60" s="13" t="s">
        <v>513</v>
      </c>
    </row>
    <row r="61" spans="1:15" ht="90" x14ac:dyDescent="0.25">
      <c r="A61" s="13">
        <f t="shared" si="1"/>
        <v>52</v>
      </c>
      <c r="B61" s="13" t="s">
        <v>50</v>
      </c>
      <c r="C61" s="13" t="s">
        <v>51</v>
      </c>
      <c r="D61" s="13" t="s">
        <v>120</v>
      </c>
      <c r="E61" s="13" t="s">
        <v>41</v>
      </c>
      <c r="F61" s="13" t="s">
        <v>75</v>
      </c>
      <c r="G61" s="14" t="s">
        <v>127</v>
      </c>
      <c r="H61" s="13" t="s">
        <v>128</v>
      </c>
      <c r="I61" s="13" t="s">
        <v>236</v>
      </c>
      <c r="J61" s="16"/>
      <c r="K61" s="16">
        <v>5500000000</v>
      </c>
      <c r="L61" s="16">
        <v>12500000000</v>
      </c>
      <c r="M61" s="16">
        <v>20000000000</v>
      </c>
      <c r="N61" s="16">
        <f t="shared" si="0"/>
        <v>38000000000</v>
      </c>
      <c r="O61" s="13" t="s">
        <v>513</v>
      </c>
    </row>
    <row r="62" spans="1:15" ht="60" x14ac:dyDescent="0.25">
      <c r="A62" s="13">
        <f t="shared" si="1"/>
        <v>53</v>
      </c>
      <c r="B62" s="13" t="s">
        <v>50</v>
      </c>
      <c r="C62" s="13" t="s">
        <v>51</v>
      </c>
      <c r="D62" s="13" t="s">
        <v>120</v>
      </c>
      <c r="E62" s="13" t="s">
        <v>41</v>
      </c>
      <c r="F62" s="13" t="s">
        <v>47</v>
      </c>
      <c r="G62" s="14" t="s">
        <v>48</v>
      </c>
      <c r="H62" s="13" t="s">
        <v>129</v>
      </c>
      <c r="I62" s="21" t="s">
        <v>237</v>
      </c>
      <c r="J62" s="47">
        <v>475000100</v>
      </c>
      <c r="K62" s="16"/>
      <c r="L62" s="16"/>
      <c r="M62" s="16"/>
      <c r="N62" s="16">
        <f t="shared" si="0"/>
        <v>475000100</v>
      </c>
      <c r="O62" s="13" t="s">
        <v>512</v>
      </c>
    </row>
    <row r="63" spans="1:15" ht="45" x14ac:dyDescent="0.25">
      <c r="A63" s="13">
        <f t="shared" si="1"/>
        <v>54</v>
      </c>
      <c r="B63" s="13" t="s">
        <v>50</v>
      </c>
      <c r="C63" s="13" t="s">
        <v>51</v>
      </c>
      <c r="D63" s="13" t="s">
        <v>120</v>
      </c>
      <c r="E63" s="13" t="s">
        <v>41</v>
      </c>
      <c r="F63" s="13" t="s">
        <v>47</v>
      </c>
      <c r="G63" s="14" t="s">
        <v>48</v>
      </c>
      <c r="H63" s="13" t="s">
        <v>129</v>
      </c>
      <c r="I63" s="13" t="s">
        <v>238</v>
      </c>
      <c r="J63" s="47">
        <v>1360940560</v>
      </c>
      <c r="K63" s="16">
        <v>500000000</v>
      </c>
      <c r="L63" s="16"/>
      <c r="M63" s="16"/>
      <c r="N63" s="16">
        <f t="shared" si="0"/>
        <v>1860940560</v>
      </c>
      <c r="O63" s="13" t="s">
        <v>512</v>
      </c>
    </row>
    <row r="64" spans="1:15" ht="75" x14ac:dyDescent="0.25">
      <c r="A64" s="13">
        <f t="shared" si="1"/>
        <v>55</v>
      </c>
      <c r="B64" s="13" t="s">
        <v>130</v>
      </c>
      <c r="C64" s="13" t="s">
        <v>131</v>
      </c>
      <c r="D64" s="13" t="s">
        <v>132</v>
      </c>
      <c r="E64" s="13" t="s">
        <v>41</v>
      </c>
      <c r="F64" s="13" t="s">
        <v>133</v>
      </c>
      <c r="G64" s="14" t="s">
        <v>134</v>
      </c>
      <c r="H64" s="13" t="s">
        <v>135</v>
      </c>
      <c r="I64" s="13" t="s">
        <v>239</v>
      </c>
      <c r="J64" s="16">
        <v>200000000</v>
      </c>
      <c r="K64" s="16">
        <v>600000000</v>
      </c>
      <c r="L64" s="16">
        <v>700000000</v>
      </c>
      <c r="M64" s="16">
        <v>800000000</v>
      </c>
      <c r="N64" s="16">
        <f t="shared" si="0"/>
        <v>2300000000</v>
      </c>
      <c r="O64" s="13" t="s">
        <v>514</v>
      </c>
    </row>
    <row r="65" spans="1:15" ht="75" x14ac:dyDescent="0.25">
      <c r="A65" s="13">
        <f t="shared" si="1"/>
        <v>56</v>
      </c>
      <c r="B65" s="13" t="s">
        <v>130</v>
      </c>
      <c r="C65" s="13" t="s">
        <v>131</v>
      </c>
      <c r="D65" s="13" t="s">
        <v>132</v>
      </c>
      <c r="E65" s="13" t="s">
        <v>41</v>
      </c>
      <c r="F65" s="13" t="s">
        <v>133</v>
      </c>
      <c r="G65" s="14" t="s">
        <v>134</v>
      </c>
      <c r="H65" s="13" t="s">
        <v>135</v>
      </c>
      <c r="I65" s="13" t="s">
        <v>240</v>
      </c>
      <c r="J65" s="16">
        <v>200000000</v>
      </c>
      <c r="K65" s="16">
        <v>475000000</v>
      </c>
      <c r="L65" s="16">
        <v>550000000</v>
      </c>
      <c r="M65" s="16">
        <v>625000000</v>
      </c>
      <c r="N65" s="16">
        <f t="shared" si="0"/>
        <v>1850000000</v>
      </c>
      <c r="O65" s="13" t="s">
        <v>514</v>
      </c>
    </row>
    <row r="66" spans="1:15" ht="105" x14ac:dyDescent="0.25">
      <c r="A66" s="13">
        <f t="shared" si="1"/>
        <v>57</v>
      </c>
      <c r="B66" s="13" t="s">
        <v>130</v>
      </c>
      <c r="C66" s="13" t="s">
        <v>136</v>
      </c>
      <c r="D66" s="13" t="s">
        <v>137</v>
      </c>
      <c r="E66" s="13" t="s">
        <v>41</v>
      </c>
      <c r="F66" s="13" t="s">
        <v>138</v>
      </c>
      <c r="G66" s="14" t="s">
        <v>139</v>
      </c>
      <c r="H66" s="13" t="s">
        <v>140</v>
      </c>
      <c r="I66" s="13" t="s">
        <v>241</v>
      </c>
      <c r="J66" s="16">
        <v>62850000</v>
      </c>
      <c r="K66" s="16">
        <v>356150000</v>
      </c>
      <c r="L66" s="16"/>
      <c r="M66" s="16"/>
      <c r="N66" s="16">
        <f t="shared" si="0"/>
        <v>419000000</v>
      </c>
      <c r="O66" s="13" t="s">
        <v>515</v>
      </c>
    </row>
    <row r="67" spans="1:15" ht="60" x14ac:dyDescent="0.25">
      <c r="A67" s="13">
        <f t="shared" si="1"/>
        <v>58</v>
      </c>
      <c r="B67" s="13" t="s">
        <v>130</v>
      </c>
      <c r="C67" s="13" t="s">
        <v>136</v>
      </c>
      <c r="D67" s="13" t="s">
        <v>137</v>
      </c>
      <c r="E67" s="13" t="s">
        <v>41</v>
      </c>
      <c r="F67" s="13" t="s">
        <v>138</v>
      </c>
      <c r="G67" s="14" t="s">
        <v>139</v>
      </c>
      <c r="H67" s="13" t="s">
        <v>140</v>
      </c>
      <c r="I67" s="13" t="s">
        <v>242</v>
      </c>
      <c r="J67" s="16">
        <v>1950000</v>
      </c>
      <c r="K67" s="16">
        <v>11050000</v>
      </c>
      <c r="L67" s="16"/>
      <c r="M67" s="16"/>
      <c r="N67" s="16">
        <f t="shared" si="0"/>
        <v>13000000</v>
      </c>
      <c r="O67" s="13" t="s">
        <v>515</v>
      </c>
    </row>
    <row r="68" spans="1:15" ht="120" x14ac:dyDescent="0.25">
      <c r="A68" s="13">
        <f t="shared" si="1"/>
        <v>59</v>
      </c>
      <c r="B68" s="13" t="s">
        <v>130</v>
      </c>
      <c r="C68" s="13" t="s">
        <v>136</v>
      </c>
      <c r="D68" s="13" t="s">
        <v>137</v>
      </c>
      <c r="E68" s="13" t="s">
        <v>41</v>
      </c>
      <c r="F68" s="13" t="s">
        <v>138</v>
      </c>
      <c r="G68" s="14" t="s">
        <v>139</v>
      </c>
      <c r="H68" s="13" t="s">
        <v>140</v>
      </c>
      <c r="I68" s="13" t="s">
        <v>243</v>
      </c>
      <c r="J68" s="16">
        <v>2520000</v>
      </c>
      <c r="K68" s="16">
        <v>14280000</v>
      </c>
      <c r="L68" s="16"/>
      <c r="M68" s="16"/>
      <c r="N68" s="16">
        <f t="shared" si="0"/>
        <v>16800000</v>
      </c>
      <c r="O68" s="13" t="s">
        <v>515</v>
      </c>
    </row>
    <row r="69" spans="1:15" ht="105" x14ac:dyDescent="0.25">
      <c r="A69" s="13">
        <f t="shared" si="1"/>
        <v>60</v>
      </c>
      <c r="B69" s="13" t="s">
        <v>130</v>
      </c>
      <c r="C69" s="13" t="s">
        <v>136</v>
      </c>
      <c r="D69" s="13" t="s">
        <v>137</v>
      </c>
      <c r="E69" s="13" t="s">
        <v>41</v>
      </c>
      <c r="F69" s="13" t="s">
        <v>138</v>
      </c>
      <c r="G69" s="14" t="s">
        <v>139</v>
      </c>
      <c r="H69" s="13" t="s">
        <v>140</v>
      </c>
      <c r="I69" s="13" t="s">
        <v>244</v>
      </c>
      <c r="J69" s="16">
        <v>536790000</v>
      </c>
      <c r="K69" s="16">
        <v>3041810000</v>
      </c>
      <c r="L69" s="16"/>
      <c r="M69" s="16"/>
      <c r="N69" s="16">
        <f t="shared" si="0"/>
        <v>3578600000</v>
      </c>
      <c r="O69" s="13" t="s">
        <v>515</v>
      </c>
    </row>
    <row r="70" spans="1:15" ht="150" x14ac:dyDescent="0.25">
      <c r="A70" s="13">
        <f t="shared" si="1"/>
        <v>61</v>
      </c>
      <c r="B70" s="13" t="s">
        <v>130</v>
      </c>
      <c r="C70" s="13" t="s">
        <v>136</v>
      </c>
      <c r="D70" s="13" t="s">
        <v>137</v>
      </c>
      <c r="E70" s="13" t="s">
        <v>41</v>
      </c>
      <c r="F70" s="13" t="s">
        <v>138</v>
      </c>
      <c r="G70" s="14" t="s">
        <v>139</v>
      </c>
      <c r="H70" s="13" t="s">
        <v>140</v>
      </c>
      <c r="I70" s="13" t="s">
        <v>245</v>
      </c>
      <c r="J70" s="16">
        <v>32850000</v>
      </c>
      <c r="K70" s="16">
        <v>186150000</v>
      </c>
      <c r="L70" s="16"/>
      <c r="M70" s="16"/>
      <c r="N70" s="16">
        <f t="shared" si="0"/>
        <v>219000000</v>
      </c>
      <c r="O70" s="13" t="s">
        <v>515</v>
      </c>
    </row>
    <row r="71" spans="1:15" ht="75" x14ac:dyDescent="0.25">
      <c r="A71" s="13">
        <f t="shared" si="1"/>
        <v>62</v>
      </c>
      <c r="B71" s="13" t="s">
        <v>130</v>
      </c>
      <c r="C71" s="13" t="s">
        <v>136</v>
      </c>
      <c r="D71" s="13" t="s">
        <v>137</v>
      </c>
      <c r="E71" s="13" t="s">
        <v>41</v>
      </c>
      <c r="F71" s="13" t="s">
        <v>138</v>
      </c>
      <c r="G71" s="14" t="s">
        <v>139</v>
      </c>
      <c r="H71" s="13" t="s">
        <v>140</v>
      </c>
      <c r="I71" s="13" t="s">
        <v>246</v>
      </c>
      <c r="J71" s="16">
        <f>21600000</f>
        <v>21600000</v>
      </c>
      <c r="K71" s="16">
        <v>122400000</v>
      </c>
      <c r="L71" s="16"/>
      <c r="M71" s="16"/>
      <c r="N71" s="16">
        <f t="shared" si="0"/>
        <v>144000000</v>
      </c>
      <c r="O71" s="13" t="s">
        <v>515</v>
      </c>
    </row>
    <row r="72" spans="1:15" ht="105" x14ac:dyDescent="0.25">
      <c r="A72" s="13">
        <f t="shared" si="1"/>
        <v>63</v>
      </c>
      <c r="B72" s="13" t="s">
        <v>130</v>
      </c>
      <c r="C72" s="13" t="s">
        <v>136</v>
      </c>
      <c r="D72" s="13" t="s">
        <v>137</v>
      </c>
      <c r="E72" s="13" t="s">
        <v>41</v>
      </c>
      <c r="F72" s="13" t="s">
        <v>138</v>
      </c>
      <c r="G72" s="14" t="s">
        <v>139</v>
      </c>
      <c r="H72" s="13" t="s">
        <v>140</v>
      </c>
      <c r="I72" s="13" t="s">
        <v>247</v>
      </c>
      <c r="J72" s="16">
        <v>309825000</v>
      </c>
      <c r="K72" s="16">
        <v>1755675000</v>
      </c>
      <c r="L72" s="16"/>
      <c r="M72" s="16"/>
      <c r="N72" s="16">
        <f t="shared" si="0"/>
        <v>2065500000</v>
      </c>
      <c r="O72" s="13" t="s">
        <v>515</v>
      </c>
    </row>
    <row r="73" spans="1:15" ht="90" x14ac:dyDescent="0.25">
      <c r="A73" s="13">
        <f t="shared" si="1"/>
        <v>64</v>
      </c>
      <c r="B73" s="13" t="s">
        <v>130</v>
      </c>
      <c r="C73" s="13" t="s">
        <v>136</v>
      </c>
      <c r="D73" s="13" t="s">
        <v>137</v>
      </c>
      <c r="E73" s="13" t="s">
        <v>41</v>
      </c>
      <c r="F73" s="13" t="s">
        <v>138</v>
      </c>
      <c r="G73" s="14" t="s">
        <v>139</v>
      </c>
      <c r="H73" s="13" t="s">
        <v>140</v>
      </c>
      <c r="I73" s="13" t="s">
        <v>248</v>
      </c>
      <c r="J73" s="16">
        <v>1800000</v>
      </c>
      <c r="K73" s="16">
        <v>10200000</v>
      </c>
      <c r="L73" s="16"/>
      <c r="M73" s="16"/>
      <c r="N73" s="16">
        <f t="shared" si="0"/>
        <v>12000000</v>
      </c>
      <c r="O73" s="13" t="s">
        <v>515</v>
      </c>
    </row>
    <row r="74" spans="1:15" ht="75" x14ac:dyDescent="0.25">
      <c r="A74" s="13">
        <f t="shared" si="1"/>
        <v>65</v>
      </c>
      <c r="B74" s="13" t="s">
        <v>130</v>
      </c>
      <c r="C74" s="13" t="s">
        <v>136</v>
      </c>
      <c r="D74" s="13" t="s">
        <v>137</v>
      </c>
      <c r="E74" s="13" t="s">
        <v>41</v>
      </c>
      <c r="F74" s="13" t="s">
        <v>138</v>
      </c>
      <c r="G74" s="14" t="s">
        <v>139</v>
      </c>
      <c r="H74" s="13" t="s">
        <v>140</v>
      </c>
      <c r="I74" s="13" t="s">
        <v>249</v>
      </c>
      <c r="J74" s="16">
        <v>74250000</v>
      </c>
      <c r="K74" s="16">
        <v>420750000</v>
      </c>
      <c r="L74" s="16"/>
      <c r="M74" s="16"/>
      <c r="N74" s="16">
        <f t="shared" si="0"/>
        <v>495000000</v>
      </c>
      <c r="O74" s="13" t="s">
        <v>515</v>
      </c>
    </row>
    <row r="75" spans="1:15" ht="105" x14ac:dyDescent="0.25">
      <c r="A75" s="13">
        <f t="shared" si="1"/>
        <v>66</v>
      </c>
      <c r="B75" s="13" t="s">
        <v>130</v>
      </c>
      <c r="C75" s="13" t="s">
        <v>136</v>
      </c>
      <c r="D75" s="13" t="s">
        <v>137</v>
      </c>
      <c r="E75" s="13" t="s">
        <v>41</v>
      </c>
      <c r="F75" s="13" t="s">
        <v>138</v>
      </c>
      <c r="G75" s="14" t="s">
        <v>139</v>
      </c>
      <c r="H75" s="13" t="s">
        <v>140</v>
      </c>
      <c r="I75" s="13" t="s">
        <v>250</v>
      </c>
      <c r="J75" s="16">
        <v>225152458</v>
      </c>
      <c r="K75" s="16">
        <v>1006272240</v>
      </c>
      <c r="L75" s="16"/>
      <c r="M75" s="16"/>
      <c r="N75" s="16">
        <f t="shared" ref="N75:N138" si="2">SUM(J75:M75)</f>
        <v>1231424698</v>
      </c>
      <c r="O75" s="13" t="s">
        <v>515</v>
      </c>
    </row>
    <row r="76" spans="1:15" ht="120" x14ac:dyDescent="0.25">
      <c r="A76" s="13">
        <f t="shared" ref="A76:A139" si="3">+A75+1</f>
        <v>67</v>
      </c>
      <c r="B76" s="13" t="s">
        <v>130</v>
      </c>
      <c r="C76" s="13" t="s">
        <v>136</v>
      </c>
      <c r="D76" s="13" t="s">
        <v>137</v>
      </c>
      <c r="E76" s="13" t="s">
        <v>41</v>
      </c>
      <c r="F76" s="13" t="s">
        <v>138</v>
      </c>
      <c r="G76" s="14" t="s">
        <v>139</v>
      </c>
      <c r="H76" s="13" t="s">
        <v>140</v>
      </c>
      <c r="I76" s="13" t="s">
        <v>251</v>
      </c>
      <c r="J76" s="16">
        <v>265584439</v>
      </c>
      <c r="K76" s="16">
        <v>1235386799</v>
      </c>
      <c r="L76" s="16"/>
      <c r="M76" s="16"/>
      <c r="N76" s="16">
        <f t="shared" si="2"/>
        <v>1500971238</v>
      </c>
      <c r="O76" s="13" t="s">
        <v>515</v>
      </c>
    </row>
    <row r="77" spans="1:15" ht="120" x14ac:dyDescent="0.25">
      <c r="A77" s="13">
        <f t="shared" si="3"/>
        <v>68</v>
      </c>
      <c r="B77" s="13" t="s">
        <v>130</v>
      </c>
      <c r="C77" s="13" t="s">
        <v>136</v>
      </c>
      <c r="D77" s="13" t="s">
        <v>137</v>
      </c>
      <c r="E77" s="13" t="s">
        <v>41</v>
      </c>
      <c r="F77" s="13" t="s">
        <v>138</v>
      </c>
      <c r="G77" s="14" t="s">
        <v>139</v>
      </c>
      <c r="H77" s="13" t="s">
        <v>140</v>
      </c>
      <c r="I77" s="13" t="s">
        <v>252</v>
      </c>
      <c r="J77" s="16">
        <v>391280196</v>
      </c>
      <c r="K77" s="16">
        <v>1947662758</v>
      </c>
      <c r="L77" s="16"/>
      <c r="M77" s="16"/>
      <c r="N77" s="16">
        <f t="shared" si="2"/>
        <v>2338942954</v>
      </c>
      <c r="O77" s="13" t="s">
        <v>515</v>
      </c>
    </row>
    <row r="78" spans="1:15" ht="60" x14ac:dyDescent="0.25">
      <c r="A78" s="13">
        <f t="shared" si="3"/>
        <v>69</v>
      </c>
      <c r="B78" s="13" t="s">
        <v>130</v>
      </c>
      <c r="C78" s="13" t="s">
        <v>136</v>
      </c>
      <c r="D78" s="13" t="s">
        <v>137</v>
      </c>
      <c r="E78" s="13" t="s">
        <v>41</v>
      </c>
      <c r="F78" s="13" t="s">
        <v>138</v>
      </c>
      <c r="G78" s="14" t="s">
        <v>139</v>
      </c>
      <c r="H78" s="13" t="s">
        <v>140</v>
      </c>
      <c r="I78" s="13" t="s">
        <v>253</v>
      </c>
      <c r="J78" s="16">
        <v>129801021</v>
      </c>
      <c r="K78" s="16"/>
      <c r="L78" s="16"/>
      <c r="M78" s="16"/>
      <c r="N78" s="16">
        <f t="shared" si="2"/>
        <v>129801021</v>
      </c>
      <c r="O78" s="13" t="s">
        <v>515</v>
      </c>
    </row>
    <row r="79" spans="1:15" ht="45" x14ac:dyDescent="0.25">
      <c r="A79" s="13">
        <f t="shared" si="3"/>
        <v>70</v>
      </c>
      <c r="B79" s="13" t="s">
        <v>130</v>
      </c>
      <c r="C79" s="13" t="s">
        <v>136</v>
      </c>
      <c r="D79" s="13" t="s">
        <v>137</v>
      </c>
      <c r="E79" s="13" t="s">
        <v>41</v>
      </c>
      <c r="F79" s="13" t="s">
        <v>138</v>
      </c>
      <c r="G79" s="14" t="s">
        <v>139</v>
      </c>
      <c r="H79" s="13" t="s">
        <v>140</v>
      </c>
      <c r="I79" s="13" t="s">
        <v>254</v>
      </c>
      <c r="J79" s="16">
        <v>224936225</v>
      </c>
      <c r="K79" s="16"/>
      <c r="L79" s="16"/>
      <c r="M79" s="16"/>
      <c r="N79" s="16">
        <f t="shared" si="2"/>
        <v>224936225</v>
      </c>
      <c r="O79" s="13" t="s">
        <v>515</v>
      </c>
    </row>
    <row r="80" spans="1:15" ht="45" x14ac:dyDescent="0.25">
      <c r="A80" s="13">
        <f t="shared" si="3"/>
        <v>71</v>
      </c>
      <c r="B80" s="13" t="s">
        <v>130</v>
      </c>
      <c r="C80" s="13" t="s">
        <v>136</v>
      </c>
      <c r="D80" s="13" t="s">
        <v>137</v>
      </c>
      <c r="E80" s="13" t="s">
        <v>41</v>
      </c>
      <c r="F80" s="13" t="s">
        <v>138</v>
      </c>
      <c r="G80" s="14" t="s">
        <v>139</v>
      </c>
      <c r="H80" s="13" t="s">
        <v>140</v>
      </c>
      <c r="I80" s="13" t="s">
        <v>255</v>
      </c>
      <c r="J80" s="16">
        <v>248871978</v>
      </c>
      <c r="K80" s="16"/>
      <c r="L80" s="16"/>
      <c r="M80" s="16"/>
      <c r="N80" s="16">
        <f t="shared" si="2"/>
        <v>248871978</v>
      </c>
      <c r="O80" s="13" t="s">
        <v>515</v>
      </c>
    </row>
    <row r="81" spans="1:15" ht="45" x14ac:dyDescent="0.25">
      <c r="A81" s="13">
        <f t="shared" si="3"/>
        <v>72</v>
      </c>
      <c r="B81" s="13" t="s">
        <v>130</v>
      </c>
      <c r="C81" s="13" t="s">
        <v>136</v>
      </c>
      <c r="D81" s="13" t="s">
        <v>137</v>
      </c>
      <c r="E81" s="13" t="s">
        <v>41</v>
      </c>
      <c r="F81" s="13" t="s">
        <v>138</v>
      </c>
      <c r="G81" s="14" t="s">
        <v>139</v>
      </c>
      <c r="H81" s="13" t="s">
        <v>140</v>
      </c>
      <c r="I81" s="13" t="s">
        <v>256</v>
      </c>
      <c r="J81" s="16">
        <v>50000000</v>
      </c>
      <c r="K81" s="16"/>
      <c r="L81" s="16"/>
      <c r="M81" s="16"/>
      <c r="N81" s="16">
        <f t="shared" si="2"/>
        <v>50000000</v>
      </c>
      <c r="O81" s="13" t="s">
        <v>515</v>
      </c>
    </row>
    <row r="82" spans="1:15" ht="45" x14ac:dyDescent="0.25">
      <c r="A82" s="13">
        <f t="shared" si="3"/>
        <v>73</v>
      </c>
      <c r="B82" s="13" t="s">
        <v>130</v>
      </c>
      <c r="C82" s="13" t="s">
        <v>136</v>
      </c>
      <c r="D82" s="13" t="s">
        <v>137</v>
      </c>
      <c r="E82" s="13" t="s">
        <v>41</v>
      </c>
      <c r="F82" s="13" t="s">
        <v>138</v>
      </c>
      <c r="G82" s="14" t="s">
        <v>139</v>
      </c>
      <c r="H82" s="13" t="s">
        <v>140</v>
      </c>
      <c r="I82" s="13" t="s">
        <v>257</v>
      </c>
      <c r="J82" s="16">
        <v>106896914</v>
      </c>
      <c r="K82" s="16"/>
      <c r="L82" s="16"/>
      <c r="M82" s="16"/>
      <c r="N82" s="16">
        <f t="shared" si="2"/>
        <v>106896914</v>
      </c>
      <c r="O82" s="13" t="s">
        <v>515</v>
      </c>
    </row>
    <row r="83" spans="1:15" ht="45" x14ac:dyDescent="0.25">
      <c r="A83" s="13">
        <f t="shared" si="3"/>
        <v>74</v>
      </c>
      <c r="B83" s="13" t="s">
        <v>130</v>
      </c>
      <c r="C83" s="13" t="s">
        <v>136</v>
      </c>
      <c r="D83" s="13" t="s">
        <v>137</v>
      </c>
      <c r="E83" s="13" t="s">
        <v>41</v>
      </c>
      <c r="F83" s="13" t="s">
        <v>138</v>
      </c>
      <c r="G83" s="14" t="s">
        <v>139</v>
      </c>
      <c r="H83" s="13" t="s">
        <v>140</v>
      </c>
      <c r="I83" s="13" t="s">
        <v>258</v>
      </c>
      <c r="J83" s="16">
        <v>788495916</v>
      </c>
      <c r="K83" s="16"/>
      <c r="L83" s="16">
        <f>SUBTOTAL(9,L79:L82)</f>
        <v>0</v>
      </c>
      <c r="M83" s="16">
        <f>SUBTOTAL(9,M79:M82)</f>
        <v>0</v>
      </c>
      <c r="N83" s="16">
        <f t="shared" si="2"/>
        <v>788495916</v>
      </c>
      <c r="O83" s="13" t="s">
        <v>515</v>
      </c>
    </row>
    <row r="84" spans="1:15" ht="45" x14ac:dyDescent="0.25">
      <c r="A84" s="13">
        <f t="shared" si="3"/>
        <v>75</v>
      </c>
      <c r="B84" s="13" t="s">
        <v>130</v>
      </c>
      <c r="C84" s="13" t="s">
        <v>136</v>
      </c>
      <c r="D84" s="13" t="s">
        <v>137</v>
      </c>
      <c r="E84" s="13" t="s">
        <v>41</v>
      </c>
      <c r="F84" s="13" t="s">
        <v>138</v>
      </c>
      <c r="G84" s="14" t="s">
        <v>139</v>
      </c>
      <c r="H84" s="13" t="s">
        <v>140</v>
      </c>
      <c r="I84" s="13" t="s">
        <v>259</v>
      </c>
      <c r="J84" s="16">
        <v>361420898</v>
      </c>
      <c r="K84" s="16"/>
      <c r="L84" s="16"/>
      <c r="M84" s="16"/>
      <c r="N84" s="16">
        <f t="shared" si="2"/>
        <v>361420898</v>
      </c>
      <c r="O84" s="13" t="s">
        <v>515</v>
      </c>
    </row>
    <row r="85" spans="1:15" ht="45" x14ac:dyDescent="0.25">
      <c r="A85" s="13">
        <f t="shared" si="3"/>
        <v>76</v>
      </c>
      <c r="B85" s="13" t="s">
        <v>130</v>
      </c>
      <c r="C85" s="13" t="s">
        <v>136</v>
      </c>
      <c r="D85" s="13" t="s">
        <v>137</v>
      </c>
      <c r="E85" s="13" t="s">
        <v>41</v>
      </c>
      <c r="F85" s="13" t="s">
        <v>138</v>
      </c>
      <c r="G85" s="14" t="s">
        <v>139</v>
      </c>
      <c r="H85" s="13" t="s">
        <v>140</v>
      </c>
      <c r="I85" s="13" t="s">
        <v>260</v>
      </c>
      <c r="J85" s="16">
        <v>247838969</v>
      </c>
      <c r="K85" s="16"/>
      <c r="L85" s="16"/>
      <c r="M85" s="16"/>
      <c r="N85" s="16">
        <f t="shared" si="2"/>
        <v>247838969</v>
      </c>
      <c r="O85" s="13" t="s">
        <v>515</v>
      </c>
    </row>
    <row r="86" spans="1:15" ht="45" x14ac:dyDescent="0.25">
      <c r="A86" s="13">
        <f t="shared" si="3"/>
        <v>77</v>
      </c>
      <c r="B86" s="13" t="s">
        <v>130</v>
      </c>
      <c r="C86" s="13" t="s">
        <v>136</v>
      </c>
      <c r="D86" s="13" t="s">
        <v>137</v>
      </c>
      <c r="E86" s="13" t="s">
        <v>41</v>
      </c>
      <c r="F86" s="13" t="s">
        <v>138</v>
      </c>
      <c r="G86" s="14" t="s">
        <v>139</v>
      </c>
      <c r="H86" s="13" t="s">
        <v>140</v>
      </c>
      <c r="I86" s="13" t="s">
        <v>261</v>
      </c>
      <c r="J86" s="16">
        <v>372180445</v>
      </c>
      <c r="K86" s="16"/>
      <c r="L86" s="16"/>
      <c r="M86" s="16"/>
      <c r="N86" s="16">
        <f t="shared" si="2"/>
        <v>372180445</v>
      </c>
      <c r="O86" s="13" t="s">
        <v>515</v>
      </c>
    </row>
    <row r="87" spans="1:15" ht="45" x14ac:dyDescent="0.25">
      <c r="A87" s="13">
        <f t="shared" si="3"/>
        <v>78</v>
      </c>
      <c r="B87" s="13" t="s">
        <v>130</v>
      </c>
      <c r="C87" s="13" t="s">
        <v>136</v>
      </c>
      <c r="D87" s="13" t="s">
        <v>137</v>
      </c>
      <c r="E87" s="13" t="s">
        <v>41</v>
      </c>
      <c r="F87" s="13" t="s">
        <v>138</v>
      </c>
      <c r="G87" s="14" t="s">
        <v>139</v>
      </c>
      <c r="H87" s="13" t="s">
        <v>140</v>
      </c>
      <c r="I87" s="13" t="s">
        <v>262</v>
      </c>
      <c r="J87" s="16">
        <v>404603573</v>
      </c>
      <c r="K87" s="16"/>
      <c r="L87" s="16"/>
      <c r="M87" s="16"/>
      <c r="N87" s="16">
        <f t="shared" si="2"/>
        <v>404603573</v>
      </c>
      <c r="O87" s="13" t="s">
        <v>515</v>
      </c>
    </row>
    <row r="88" spans="1:15" ht="45" x14ac:dyDescent="0.25">
      <c r="A88" s="13">
        <f t="shared" si="3"/>
        <v>79</v>
      </c>
      <c r="B88" s="13" t="s">
        <v>130</v>
      </c>
      <c r="C88" s="13" t="s">
        <v>136</v>
      </c>
      <c r="D88" s="13" t="s">
        <v>137</v>
      </c>
      <c r="E88" s="13" t="s">
        <v>41</v>
      </c>
      <c r="F88" s="13" t="s">
        <v>138</v>
      </c>
      <c r="G88" s="14" t="s">
        <v>139</v>
      </c>
      <c r="H88" s="13" t="s">
        <v>140</v>
      </c>
      <c r="I88" s="13" t="s">
        <v>263</v>
      </c>
      <c r="J88" s="16">
        <v>248049671</v>
      </c>
      <c r="K88" s="16"/>
      <c r="L88" s="16"/>
      <c r="M88" s="16"/>
      <c r="N88" s="16">
        <f t="shared" si="2"/>
        <v>248049671</v>
      </c>
      <c r="O88" s="13" t="s">
        <v>515</v>
      </c>
    </row>
    <row r="89" spans="1:15" ht="45" x14ac:dyDescent="0.25">
      <c r="A89" s="13">
        <f t="shared" si="3"/>
        <v>80</v>
      </c>
      <c r="B89" s="13" t="s">
        <v>130</v>
      </c>
      <c r="C89" s="13" t="s">
        <v>136</v>
      </c>
      <c r="D89" s="13" t="s">
        <v>137</v>
      </c>
      <c r="E89" s="13" t="s">
        <v>41</v>
      </c>
      <c r="F89" s="13" t="s">
        <v>138</v>
      </c>
      <c r="G89" s="14" t="s">
        <v>139</v>
      </c>
      <c r="H89" s="13" t="s">
        <v>140</v>
      </c>
      <c r="I89" s="13" t="s">
        <v>264</v>
      </c>
      <c r="J89" s="16">
        <v>252385800</v>
      </c>
      <c r="K89" s="16"/>
      <c r="L89" s="16"/>
      <c r="M89" s="16"/>
      <c r="N89" s="16">
        <f t="shared" si="2"/>
        <v>252385800</v>
      </c>
      <c r="O89" s="13" t="s">
        <v>515</v>
      </c>
    </row>
    <row r="90" spans="1:15" ht="45" x14ac:dyDescent="0.25">
      <c r="A90" s="13">
        <f t="shared" si="3"/>
        <v>81</v>
      </c>
      <c r="B90" s="13" t="s">
        <v>130</v>
      </c>
      <c r="C90" s="13" t="s">
        <v>136</v>
      </c>
      <c r="D90" s="13" t="s">
        <v>137</v>
      </c>
      <c r="E90" s="13" t="s">
        <v>41</v>
      </c>
      <c r="F90" s="13" t="s">
        <v>138</v>
      </c>
      <c r="G90" s="14" t="s">
        <v>139</v>
      </c>
      <c r="H90" s="13" t="s">
        <v>140</v>
      </c>
      <c r="I90" s="13" t="s">
        <v>265</v>
      </c>
      <c r="J90" s="16">
        <v>343228387</v>
      </c>
      <c r="K90" s="16"/>
      <c r="L90" s="16"/>
      <c r="M90" s="16"/>
      <c r="N90" s="16">
        <f t="shared" si="2"/>
        <v>343228387</v>
      </c>
      <c r="O90" s="13" t="s">
        <v>515</v>
      </c>
    </row>
    <row r="91" spans="1:15" ht="45" x14ac:dyDescent="0.25">
      <c r="A91" s="13">
        <f t="shared" si="3"/>
        <v>82</v>
      </c>
      <c r="B91" s="13" t="s">
        <v>130</v>
      </c>
      <c r="C91" s="13" t="s">
        <v>136</v>
      </c>
      <c r="D91" s="13" t="s">
        <v>137</v>
      </c>
      <c r="E91" s="13" t="s">
        <v>41</v>
      </c>
      <c r="F91" s="13" t="s">
        <v>138</v>
      </c>
      <c r="G91" s="14" t="s">
        <v>139</v>
      </c>
      <c r="H91" s="13" t="s">
        <v>140</v>
      </c>
      <c r="I91" s="13" t="s">
        <v>266</v>
      </c>
      <c r="J91" s="16">
        <v>197783976</v>
      </c>
      <c r="K91" s="16"/>
      <c r="L91" s="16"/>
      <c r="M91" s="16"/>
      <c r="N91" s="16">
        <f t="shared" si="2"/>
        <v>197783976</v>
      </c>
      <c r="O91" s="13" t="s">
        <v>515</v>
      </c>
    </row>
    <row r="92" spans="1:15" ht="45" x14ac:dyDescent="0.25">
      <c r="A92" s="13">
        <f t="shared" si="3"/>
        <v>83</v>
      </c>
      <c r="B92" s="13" t="s">
        <v>130</v>
      </c>
      <c r="C92" s="13" t="s">
        <v>136</v>
      </c>
      <c r="D92" s="13" t="s">
        <v>137</v>
      </c>
      <c r="E92" s="13" t="s">
        <v>41</v>
      </c>
      <c r="F92" s="13" t="s">
        <v>138</v>
      </c>
      <c r="G92" s="14" t="s">
        <v>139</v>
      </c>
      <c r="H92" s="13" t="s">
        <v>140</v>
      </c>
      <c r="I92" s="13" t="s">
        <v>267</v>
      </c>
      <c r="J92" s="16">
        <v>162478518</v>
      </c>
      <c r="K92" s="16"/>
      <c r="L92" s="16"/>
      <c r="M92" s="16"/>
      <c r="N92" s="16">
        <f t="shared" si="2"/>
        <v>162478518</v>
      </c>
      <c r="O92" s="13" t="s">
        <v>515</v>
      </c>
    </row>
    <row r="93" spans="1:15" ht="45" x14ac:dyDescent="0.25">
      <c r="A93" s="13">
        <f t="shared" si="3"/>
        <v>84</v>
      </c>
      <c r="B93" s="13" t="s">
        <v>130</v>
      </c>
      <c r="C93" s="13" t="s">
        <v>136</v>
      </c>
      <c r="D93" s="13" t="s">
        <v>137</v>
      </c>
      <c r="E93" s="13" t="s">
        <v>41</v>
      </c>
      <c r="F93" s="13" t="s">
        <v>138</v>
      </c>
      <c r="G93" s="14" t="s">
        <v>139</v>
      </c>
      <c r="H93" s="13" t="s">
        <v>140</v>
      </c>
      <c r="I93" s="13" t="s">
        <v>268</v>
      </c>
      <c r="J93" s="16">
        <v>250266896</v>
      </c>
      <c r="K93" s="16"/>
      <c r="L93" s="16"/>
      <c r="M93" s="16"/>
      <c r="N93" s="16">
        <f t="shared" si="2"/>
        <v>250266896</v>
      </c>
      <c r="O93" s="13" t="s">
        <v>515</v>
      </c>
    </row>
    <row r="94" spans="1:15" ht="45" x14ac:dyDescent="0.25">
      <c r="A94" s="13">
        <f t="shared" si="3"/>
        <v>85</v>
      </c>
      <c r="B94" s="13" t="s">
        <v>130</v>
      </c>
      <c r="C94" s="13" t="s">
        <v>136</v>
      </c>
      <c r="D94" s="13" t="s">
        <v>137</v>
      </c>
      <c r="E94" s="13" t="s">
        <v>41</v>
      </c>
      <c r="F94" s="13" t="s">
        <v>138</v>
      </c>
      <c r="G94" s="14" t="s">
        <v>139</v>
      </c>
      <c r="H94" s="13" t="s">
        <v>140</v>
      </c>
      <c r="I94" s="13" t="s">
        <v>269</v>
      </c>
      <c r="J94" s="16">
        <v>408022961</v>
      </c>
      <c r="K94" s="16"/>
      <c r="L94" s="16"/>
      <c r="M94" s="16"/>
      <c r="N94" s="16">
        <f t="shared" si="2"/>
        <v>408022961</v>
      </c>
      <c r="O94" s="13" t="s">
        <v>515</v>
      </c>
    </row>
    <row r="95" spans="1:15" ht="45" x14ac:dyDescent="0.25">
      <c r="A95" s="13">
        <f t="shared" si="3"/>
        <v>86</v>
      </c>
      <c r="B95" s="13" t="s">
        <v>130</v>
      </c>
      <c r="C95" s="13" t="s">
        <v>136</v>
      </c>
      <c r="D95" s="13" t="s">
        <v>137</v>
      </c>
      <c r="E95" s="13" t="s">
        <v>41</v>
      </c>
      <c r="F95" s="13" t="s">
        <v>138</v>
      </c>
      <c r="G95" s="14" t="s">
        <v>139</v>
      </c>
      <c r="H95" s="13" t="s">
        <v>140</v>
      </c>
      <c r="I95" s="13" t="s">
        <v>270</v>
      </c>
      <c r="J95" s="16">
        <v>82259071</v>
      </c>
      <c r="K95" s="16"/>
      <c r="L95" s="16"/>
      <c r="M95" s="16"/>
      <c r="N95" s="16">
        <f t="shared" si="2"/>
        <v>82259071</v>
      </c>
      <c r="O95" s="13" t="s">
        <v>515</v>
      </c>
    </row>
    <row r="96" spans="1:15" ht="60" x14ac:dyDescent="0.25">
      <c r="A96" s="13">
        <f t="shared" si="3"/>
        <v>87</v>
      </c>
      <c r="B96" s="13" t="s">
        <v>130</v>
      </c>
      <c r="C96" s="13" t="s">
        <v>136</v>
      </c>
      <c r="D96" s="13" t="s">
        <v>137</v>
      </c>
      <c r="E96" s="13" t="s">
        <v>41</v>
      </c>
      <c r="F96" s="13" t="s">
        <v>138</v>
      </c>
      <c r="G96" s="14" t="s">
        <v>139</v>
      </c>
      <c r="H96" s="13" t="s">
        <v>140</v>
      </c>
      <c r="I96" s="13" t="s">
        <v>271</v>
      </c>
      <c r="J96" s="16">
        <v>78865771</v>
      </c>
      <c r="K96" s="16"/>
      <c r="L96" s="16"/>
      <c r="M96" s="16"/>
      <c r="N96" s="16">
        <f t="shared" si="2"/>
        <v>78865771</v>
      </c>
      <c r="O96" s="13" t="s">
        <v>515</v>
      </c>
    </row>
    <row r="97" spans="1:15" ht="45" x14ac:dyDescent="0.25">
      <c r="A97" s="13">
        <f t="shared" si="3"/>
        <v>88</v>
      </c>
      <c r="B97" s="13" t="s">
        <v>130</v>
      </c>
      <c r="C97" s="13" t="s">
        <v>136</v>
      </c>
      <c r="D97" s="13" t="s">
        <v>137</v>
      </c>
      <c r="E97" s="13" t="s">
        <v>41</v>
      </c>
      <c r="F97" s="13" t="s">
        <v>138</v>
      </c>
      <c r="G97" s="14" t="s">
        <v>139</v>
      </c>
      <c r="H97" s="13" t="s">
        <v>140</v>
      </c>
      <c r="I97" s="13" t="s">
        <v>272</v>
      </c>
      <c r="J97" s="16">
        <v>133037481</v>
      </c>
      <c r="K97" s="16"/>
      <c r="L97" s="16"/>
      <c r="M97" s="16"/>
      <c r="N97" s="16">
        <f t="shared" si="2"/>
        <v>133037481</v>
      </c>
      <c r="O97" s="13" t="s">
        <v>515</v>
      </c>
    </row>
    <row r="98" spans="1:15" ht="45" x14ac:dyDescent="0.25">
      <c r="A98" s="13">
        <f t="shared" si="3"/>
        <v>89</v>
      </c>
      <c r="B98" s="13" t="s">
        <v>130</v>
      </c>
      <c r="C98" s="13" t="s">
        <v>136</v>
      </c>
      <c r="D98" s="13" t="s">
        <v>137</v>
      </c>
      <c r="E98" s="13" t="s">
        <v>41</v>
      </c>
      <c r="F98" s="13" t="s">
        <v>138</v>
      </c>
      <c r="G98" s="14" t="s">
        <v>139</v>
      </c>
      <c r="H98" s="13" t="s">
        <v>140</v>
      </c>
      <c r="I98" s="13" t="s">
        <v>273</v>
      </c>
      <c r="J98" s="16">
        <v>150972662</v>
      </c>
      <c r="K98" s="16"/>
      <c r="L98" s="16"/>
      <c r="M98" s="16"/>
      <c r="N98" s="16">
        <f t="shared" si="2"/>
        <v>150972662</v>
      </c>
      <c r="O98" s="13" t="s">
        <v>515</v>
      </c>
    </row>
    <row r="99" spans="1:15" ht="45" x14ac:dyDescent="0.25">
      <c r="A99" s="13">
        <f t="shared" si="3"/>
        <v>90</v>
      </c>
      <c r="B99" s="13" t="s">
        <v>130</v>
      </c>
      <c r="C99" s="13" t="s">
        <v>136</v>
      </c>
      <c r="D99" s="13" t="s">
        <v>137</v>
      </c>
      <c r="E99" s="13" t="s">
        <v>41</v>
      </c>
      <c r="F99" s="13" t="s">
        <v>138</v>
      </c>
      <c r="G99" s="14" t="s">
        <v>139</v>
      </c>
      <c r="H99" s="13" t="s">
        <v>140</v>
      </c>
      <c r="I99" s="13" t="s">
        <v>274</v>
      </c>
      <c r="J99" s="16">
        <v>150052706</v>
      </c>
      <c r="K99" s="16"/>
      <c r="L99" s="16"/>
      <c r="M99" s="16"/>
      <c r="N99" s="16">
        <f t="shared" si="2"/>
        <v>150052706</v>
      </c>
      <c r="O99" s="13" t="s">
        <v>515</v>
      </c>
    </row>
    <row r="100" spans="1:15" ht="45" x14ac:dyDescent="0.25">
      <c r="A100" s="13">
        <f t="shared" si="3"/>
        <v>91</v>
      </c>
      <c r="B100" s="13" t="s">
        <v>130</v>
      </c>
      <c r="C100" s="13" t="s">
        <v>136</v>
      </c>
      <c r="D100" s="13" t="s">
        <v>137</v>
      </c>
      <c r="E100" s="13" t="s">
        <v>41</v>
      </c>
      <c r="F100" s="13" t="s">
        <v>138</v>
      </c>
      <c r="G100" s="14" t="s">
        <v>139</v>
      </c>
      <c r="H100" s="13" t="s">
        <v>140</v>
      </c>
      <c r="I100" s="13" t="s">
        <v>275</v>
      </c>
      <c r="J100" s="16">
        <v>149266305</v>
      </c>
      <c r="K100" s="16"/>
      <c r="L100" s="16"/>
      <c r="M100" s="16"/>
      <c r="N100" s="16">
        <f t="shared" si="2"/>
        <v>149266305</v>
      </c>
      <c r="O100" s="13" t="s">
        <v>515</v>
      </c>
    </row>
    <row r="101" spans="1:15" ht="60" x14ac:dyDescent="0.25">
      <c r="A101" s="13">
        <f t="shared" si="3"/>
        <v>92</v>
      </c>
      <c r="B101" s="13" t="s">
        <v>130</v>
      </c>
      <c r="C101" s="13" t="s">
        <v>136</v>
      </c>
      <c r="D101" s="13" t="s">
        <v>137</v>
      </c>
      <c r="E101" s="13" t="s">
        <v>41</v>
      </c>
      <c r="F101" s="13" t="s">
        <v>138</v>
      </c>
      <c r="G101" s="14" t="s">
        <v>139</v>
      </c>
      <c r="H101" s="13" t="s">
        <v>140</v>
      </c>
      <c r="I101" s="13" t="s">
        <v>276</v>
      </c>
      <c r="J101" s="16">
        <v>135431992</v>
      </c>
      <c r="K101" s="16"/>
      <c r="L101" s="16"/>
      <c r="M101" s="16"/>
      <c r="N101" s="16">
        <f t="shared" si="2"/>
        <v>135431992</v>
      </c>
      <c r="O101" s="13" t="s">
        <v>515</v>
      </c>
    </row>
    <row r="102" spans="1:15" ht="45" x14ac:dyDescent="0.25">
      <c r="A102" s="13">
        <f t="shared" si="3"/>
        <v>93</v>
      </c>
      <c r="B102" s="13" t="s">
        <v>130</v>
      </c>
      <c r="C102" s="13" t="s">
        <v>136</v>
      </c>
      <c r="D102" s="13" t="s">
        <v>137</v>
      </c>
      <c r="E102" s="13" t="s">
        <v>41</v>
      </c>
      <c r="F102" s="13" t="s">
        <v>138</v>
      </c>
      <c r="G102" s="14" t="s">
        <v>139</v>
      </c>
      <c r="H102" s="13" t="s">
        <v>140</v>
      </c>
      <c r="I102" s="13" t="s">
        <v>277</v>
      </c>
      <c r="J102" s="16">
        <v>200001545</v>
      </c>
      <c r="K102" s="16"/>
      <c r="L102" s="16"/>
      <c r="M102" s="16"/>
      <c r="N102" s="16">
        <f t="shared" si="2"/>
        <v>200001545</v>
      </c>
      <c r="O102" s="13" t="s">
        <v>515</v>
      </c>
    </row>
    <row r="103" spans="1:15" ht="45" x14ac:dyDescent="0.25">
      <c r="A103" s="13">
        <f t="shared" si="3"/>
        <v>94</v>
      </c>
      <c r="B103" s="13" t="s">
        <v>130</v>
      </c>
      <c r="C103" s="13" t="s">
        <v>136</v>
      </c>
      <c r="D103" s="13" t="s">
        <v>137</v>
      </c>
      <c r="E103" s="13" t="s">
        <v>41</v>
      </c>
      <c r="F103" s="13" t="s">
        <v>138</v>
      </c>
      <c r="G103" s="14" t="s">
        <v>139</v>
      </c>
      <c r="H103" s="13" t="s">
        <v>140</v>
      </c>
      <c r="I103" s="13" t="s">
        <v>278</v>
      </c>
      <c r="J103" s="16">
        <v>63691460</v>
      </c>
      <c r="K103" s="16"/>
      <c r="L103" s="16"/>
      <c r="M103" s="16"/>
      <c r="N103" s="16">
        <f t="shared" si="2"/>
        <v>63691460</v>
      </c>
      <c r="O103" s="13" t="s">
        <v>515</v>
      </c>
    </row>
    <row r="104" spans="1:15" ht="45" x14ac:dyDescent="0.25">
      <c r="A104" s="13">
        <f t="shared" si="3"/>
        <v>95</v>
      </c>
      <c r="B104" s="13" t="s">
        <v>130</v>
      </c>
      <c r="C104" s="13" t="s">
        <v>136</v>
      </c>
      <c r="D104" s="13" t="s">
        <v>137</v>
      </c>
      <c r="E104" s="13" t="s">
        <v>41</v>
      </c>
      <c r="F104" s="13" t="s">
        <v>138</v>
      </c>
      <c r="G104" s="14" t="s">
        <v>139</v>
      </c>
      <c r="H104" s="13" t="s">
        <v>140</v>
      </c>
      <c r="I104" s="13" t="s">
        <v>279</v>
      </c>
      <c r="J104" s="16">
        <v>24805230</v>
      </c>
      <c r="K104" s="16"/>
      <c r="L104" s="16"/>
      <c r="M104" s="16"/>
      <c r="N104" s="16">
        <f t="shared" si="2"/>
        <v>24805230</v>
      </c>
      <c r="O104" s="13" t="s">
        <v>515</v>
      </c>
    </row>
    <row r="105" spans="1:15" ht="150" x14ac:dyDescent="0.25">
      <c r="A105" s="13">
        <f t="shared" si="3"/>
        <v>96</v>
      </c>
      <c r="B105" s="13" t="s">
        <v>130</v>
      </c>
      <c r="C105" s="13" t="s">
        <v>136</v>
      </c>
      <c r="D105" s="13" t="s">
        <v>137</v>
      </c>
      <c r="E105" s="13" t="s">
        <v>41</v>
      </c>
      <c r="F105" s="13" t="s">
        <v>138</v>
      </c>
      <c r="G105" s="14" t="s">
        <v>139</v>
      </c>
      <c r="H105" s="13" t="s">
        <v>140</v>
      </c>
      <c r="I105" s="13" t="s">
        <v>280</v>
      </c>
      <c r="J105" s="16">
        <v>60000000</v>
      </c>
      <c r="K105" s="16"/>
      <c r="L105" s="16"/>
      <c r="M105" s="16"/>
      <c r="N105" s="16">
        <f t="shared" si="2"/>
        <v>60000000</v>
      </c>
      <c r="O105" s="13" t="s">
        <v>515</v>
      </c>
    </row>
    <row r="106" spans="1:15" ht="120" x14ac:dyDescent="0.25">
      <c r="A106" s="13">
        <f t="shared" si="3"/>
        <v>97</v>
      </c>
      <c r="B106" s="13" t="s">
        <v>130</v>
      </c>
      <c r="C106" s="13" t="s">
        <v>136</v>
      </c>
      <c r="D106" s="13" t="s">
        <v>137</v>
      </c>
      <c r="E106" s="13" t="s">
        <v>41</v>
      </c>
      <c r="F106" s="13" t="s">
        <v>138</v>
      </c>
      <c r="G106" s="14" t="s">
        <v>139</v>
      </c>
      <c r="H106" s="13" t="s">
        <v>140</v>
      </c>
      <c r="I106" s="13" t="s">
        <v>281</v>
      </c>
      <c r="J106" s="16">
        <v>48000000</v>
      </c>
      <c r="K106" s="16"/>
      <c r="L106" s="16"/>
      <c r="M106" s="16"/>
      <c r="N106" s="16">
        <f t="shared" si="2"/>
        <v>48000000</v>
      </c>
      <c r="O106" s="13" t="s">
        <v>515</v>
      </c>
    </row>
    <row r="107" spans="1:15" ht="45" x14ac:dyDescent="0.25">
      <c r="A107" s="13">
        <f t="shared" si="3"/>
        <v>98</v>
      </c>
      <c r="B107" s="13" t="s">
        <v>130</v>
      </c>
      <c r="C107" s="13" t="s">
        <v>136</v>
      </c>
      <c r="D107" s="13" t="s">
        <v>137</v>
      </c>
      <c r="E107" s="13" t="s">
        <v>41</v>
      </c>
      <c r="F107" s="13" t="s">
        <v>138</v>
      </c>
      <c r="G107" s="14" t="s">
        <v>139</v>
      </c>
      <c r="H107" s="13" t="s">
        <v>140</v>
      </c>
      <c r="I107" s="13" t="s">
        <v>282</v>
      </c>
      <c r="J107" s="16">
        <v>83731931</v>
      </c>
      <c r="K107" s="16"/>
      <c r="L107" s="16"/>
      <c r="M107" s="16"/>
      <c r="N107" s="16">
        <f t="shared" si="2"/>
        <v>83731931</v>
      </c>
      <c r="O107" s="13" t="s">
        <v>515</v>
      </c>
    </row>
    <row r="108" spans="1:15" ht="75" x14ac:dyDescent="0.25">
      <c r="A108" s="13">
        <f t="shared" si="3"/>
        <v>99</v>
      </c>
      <c r="B108" s="13" t="s">
        <v>130</v>
      </c>
      <c r="C108" s="13" t="s">
        <v>136</v>
      </c>
      <c r="D108" s="13" t="s">
        <v>137</v>
      </c>
      <c r="E108" s="13" t="s">
        <v>41</v>
      </c>
      <c r="F108" s="13" t="s">
        <v>138</v>
      </c>
      <c r="G108" s="14" t="s">
        <v>139</v>
      </c>
      <c r="H108" s="13" t="s">
        <v>140</v>
      </c>
      <c r="I108" s="13" t="s">
        <v>283</v>
      </c>
      <c r="J108" s="16">
        <v>297750253</v>
      </c>
      <c r="K108" s="16"/>
      <c r="L108" s="16"/>
      <c r="M108" s="16"/>
      <c r="N108" s="16">
        <f t="shared" si="2"/>
        <v>297750253</v>
      </c>
      <c r="O108" s="13" t="s">
        <v>515</v>
      </c>
    </row>
    <row r="109" spans="1:15" ht="45" x14ac:dyDescent="0.25">
      <c r="A109" s="13">
        <f t="shared" si="3"/>
        <v>100</v>
      </c>
      <c r="B109" s="13" t="s">
        <v>130</v>
      </c>
      <c r="C109" s="13" t="s">
        <v>136</v>
      </c>
      <c r="D109" s="13" t="s">
        <v>137</v>
      </c>
      <c r="E109" s="13" t="s">
        <v>41</v>
      </c>
      <c r="F109" s="13" t="s">
        <v>138</v>
      </c>
      <c r="G109" s="14" t="s">
        <v>139</v>
      </c>
      <c r="H109" s="13" t="s">
        <v>140</v>
      </c>
      <c r="I109" s="13" t="s">
        <v>284</v>
      </c>
      <c r="J109" s="16">
        <v>389052662</v>
      </c>
      <c r="K109" s="16"/>
      <c r="L109" s="16"/>
      <c r="M109" s="16"/>
      <c r="N109" s="16">
        <f t="shared" si="2"/>
        <v>389052662</v>
      </c>
      <c r="O109" s="13" t="s">
        <v>515</v>
      </c>
    </row>
    <row r="110" spans="1:15" ht="90" x14ac:dyDescent="0.25">
      <c r="A110" s="13">
        <f t="shared" si="3"/>
        <v>101</v>
      </c>
      <c r="B110" s="13" t="s">
        <v>130</v>
      </c>
      <c r="C110" s="13" t="s">
        <v>136</v>
      </c>
      <c r="D110" s="13" t="s">
        <v>137</v>
      </c>
      <c r="E110" s="13" t="s">
        <v>41</v>
      </c>
      <c r="F110" s="13" t="s">
        <v>138</v>
      </c>
      <c r="G110" s="14" t="s">
        <v>139</v>
      </c>
      <c r="H110" s="13" t="s">
        <v>140</v>
      </c>
      <c r="I110" s="13" t="s">
        <v>285</v>
      </c>
      <c r="J110" s="16">
        <v>45000000</v>
      </c>
      <c r="K110" s="16"/>
      <c r="L110" s="16"/>
      <c r="M110" s="16"/>
      <c r="N110" s="16">
        <f t="shared" si="2"/>
        <v>45000000</v>
      </c>
      <c r="O110" s="13" t="s">
        <v>515</v>
      </c>
    </row>
    <row r="111" spans="1:15" ht="60" x14ac:dyDescent="0.25">
      <c r="A111" s="13">
        <f t="shared" si="3"/>
        <v>102</v>
      </c>
      <c r="B111" s="13" t="s">
        <v>130</v>
      </c>
      <c r="C111" s="13" t="s">
        <v>136</v>
      </c>
      <c r="D111" s="13" t="s">
        <v>137</v>
      </c>
      <c r="E111" s="13" t="s">
        <v>41</v>
      </c>
      <c r="F111" s="13" t="s">
        <v>138</v>
      </c>
      <c r="G111" s="14" t="s">
        <v>139</v>
      </c>
      <c r="H111" s="13" t="s">
        <v>140</v>
      </c>
      <c r="I111" s="13" t="s">
        <v>286</v>
      </c>
      <c r="J111" s="16">
        <v>45000000</v>
      </c>
      <c r="K111" s="16"/>
      <c r="L111" s="16"/>
      <c r="M111" s="16"/>
      <c r="N111" s="16">
        <f t="shared" si="2"/>
        <v>45000000</v>
      </c>
      <c r="O111" s="13" t="s">
        <v>515</v>
      </c>
    </row>
    <row r="112" spans="1:15" ht="60" x14ac:dyDescent="0.25">
      <c r="A112" s="13">
        <f t="shared" si="3"/>
        <v>103</v>
      </c>
      <c r="B112" s="13" t="s">
        <v>130</v>
      </c>
      <c r="C112" s="13" t="s">
        <v>136</v>
      </c>
      <c r="D112" s="13" t="s">
        <v>137</v>
      </c>
      <c r="E112" s="13" t="s">
        <v>41</v>
      </c>
      <c r="F112" s="13" t="s">
        <v>138</v>
      </c>
      <c r="G112" s="14" t="s">
        <v>139</v>
      </c>
      <c r="H112" s="13" t="s">
        <v>140</v>
      </c>
      <c r="I112" s="13" t="s">
        <v>287</v>
      </c>
      <c r="J112" s="16">
        <v>45000000</v>
      </c>
      <c r="K112" s="16"/>
      <c r="L112" s="16"/>
      <c r="M112" s="16"/>
      <c r="N112" s="16">
        <f t="shared" si="2"/>
        <v>45000000</v>
      </c>
      <c r="O112" s="13" t="s">
        <v>515</v>
      </c>
    </row>
    <row r="113" spans="1:15" ht="60" x14ac:dyDescent="0.25">
      <c r="A113" s="13">
        <f t="shared" si="3"/>
        <v>104</v>
      </c>
      <c r="B113" s="13" t="s">
        <v>130</v>
      </c>
      <c r="C113" s="13" t="s">
        <v>136</v>
      </c>
      <c r="D113" s="13" t="s">
        <v>137</v>
      </c>
      <c r="E113" s="13" t="s">
        <v>41</v>
      </c>
      <c r="F113" s="13" t="s">
        <v>138</v>
      </c>
      <c r="G113" s="14" t="s">
        <v>139</v>
      </c>
      <c r="H113" s="13" t="s">
        <v>140</v>
      </c>
      <c r="I113" s="13" t="s">
        <v>288</v>
      </c>
      <c r="J113" s="16">
        <v>45000000</v>
      </c>
      <c r="K113" s="16"/>
      <c r="L113" s="16"/>
      <c r="M113" s="16"/>
      <c r="N113" s="16">
        <f t="shared" si="2"/>
        <v>45000000</v>
      </c>
      <c r="O113" s="13" t="s">
        <v>515</v>
      </c>
    </row>
    <row r="114" spans="1:15" ht="60" x14ac:dyDescent="0.25">
      <c r="A114" s="13">
        <f t="shared" si="3"/>
        <v>105</v>
      </c>
      <c r="B114" s="13" t="s">
        <v>130</v>
      </c>
      <c r="C114" s="13" t="s">
        <v>136</v>
      </c>
      <c r="D114" s="13" t="s">
        <v>137</v>
      </c>
      <c r="E114" s="13" t="s">
        <v>41</v>
      </c>
      <c r="F114" s="13" t="s">
        <v>138</v>
      </c>
      <c r="G114" s="14" t="s">
        <v>139</v>
      </c>
      <c r="H114" s="13" t="s">
        <v>140</v>
      </c>
      <c r="I114" s="13" t="s">
        <v>289</v>
      </c>
      <c r="J114" s="16">
        <v>45000000</v>
      </c>
      <c r="K114" s="16"/>
      <c r="L114" s="16"/>
      <c r="M114" s="16"/>
      <c r="N114" s="16">
        <f t="shared" si="2"/>
        <v>45000000</v>
      </c>
      <c r="O114" s="13" t="s">
        <v>515</v>
      </c>
    </row>
    <row r="115" spans="1:15" ht="75" x14ac:dyDescent="0.25">
      <c r="A115" s="13">
        <f t="shared" si="3"/>
        <v>106</v>
      </c>
      <c r="B115" s="13" t="s">
        <v>130</v>
      </c>
      <c r="C115" s="13" t="s">
        <v>136</v>
      </c>
      <c r="D115" s="13" t="s">
        <v>137</v>
      </c>
      <c r="E115" s="13" t="s">
        <v>41</v>
      </c>
      <c r="F115" s="13" t="s">
        <v>138</v>
      </c>
      <c r="G115" s="14" t="s">
        <v>139</v>
      </c>
      <c r="H115" s="13" t="s">
        <v>140</v>
      </c>
      <c r="I115" s="13" t="s">
        <v>290</v>
      </c>
      <c r="J115" s="16">
        <v>45000000</v>
      </c>
      <c r="K115" s="16"/>
      <c r="L115" s="16"/>
      <c r="M115" s="16"/>
      <c r="N115" s="16">
        <f t="shared" si="2"/>
        <v>45000000</v>
      </c>
      <c r="O115" s="13" t="s">
        <v>515</v>
      </c>
    </row>
    <row r="116" spans="1:15" ht="75" x14ac:dyDescent="0.25">
      <c r="A116" s="13">
        <f t="shared" si="3"/>
        <v>107</v>
      </c>
      <c r="B116" s="13" t="s">
        <v>130</v>
      </c>
      <c r="C116" s="13" t="s">
        <v>136</v>
      </c>
      <c r="D116" s="13" t="s">
        <v>137</v>
      </c>
      <c r="E116" s="13" t="s">
        <v>41</v>
      </c>
      <c r="F116" s="13" t="s">
        <v>138</v>
      </c>
      <c r="G116" s="14" t="s">
        <v>139</v>
      </c>
      <c r="H116" s="13" t="s">
        <v>140</v>
      </c>
      <c r="I116" s="13" t="s">
        <v>291</v>
      </c>
      <c r="J116" s="16">
        <v>45000000</v>
      </c>
      <c r="K116" s="16"/>
      <c r="L116" s="16"/>
      <c r="M116" s="16"/>
      <c r="N116" s="16">
        <f t="shared" si="2"/>
        <v>45000000</v>
      </c>
      <c r="O116" s="13" t="s">
        <v>515</v>
      </c>
    </row>
    <row r="117" spans="1:15" ht="45" x14ac:dyDescent="0.25">
      <c r="A117" s="13">
        <f t="shared" si="3"/>
        <v>108</v>
      </c>
      <c r="B117" s="13" t="s">
        <v>130</v>
      </c>
      <c r="C117" s="13" t="s">
        <v>136</v>
      </c>
      <c r="D117" s="13" t="s">
        <v>137</v>
      </c>
      <c r="E117" s="13" t="s">
        <v>41</v>
      </c>
      <c r="F117" s="13" t="s">
        <v>138</v>
      </c>
      <c r="G117" s="14" t="s">
        <v>139</v>
      </c>
      <c r="H117" s="13" t="s">
        <v>140</v>
      </c>
      <c r="I117" s="13" t="s">
        <v>292</v>
      </c>
      <c r="J117" s="16">
        <v>50000000</v>
      </c>
      <c r="K117" s="16"/>
      <c r="L117" s="16"/>
      <c r="M117" s="16"/>
      <c r="N117" s="16">
        <f t="shared" si="2"/>
        <v>50000000</v>
      </c>
      <c r="O117" s="13" t="s">
        <v>515</v>
      </c>
    </row>
    <row r="118" spans="1:15" ht="45" x14ac:dyDescent="0.25">
      <c r="A118" s="13">
        <f t="shared" si="3"/>
        <v>109</v>
      </c>
      <c r="B118" s="13" t="s">
        <v>130</v>
      </c>
      <c r="C118" s="13" t="s">
        <v>136</v>
      </c>
      <c r="D118" s="13" t="s">
        <v>137</v>
      </c>
      <c r="E118" s="13" t="s">
        <v>41</v>
      </c>
      <c r="F118" s="13" t="s">
        <v>138</v>
      </c>
      <c r="G118" s="14" t="s">
        <v>139</v>
      </c>
      <c r="H118" s="13" t="s">
        <v>140</v>
      </c>
      <c r="I118" s="13" t="s">
        <v>293</v>
      </c>
      <c r="J118" s="16">
        <v>108964480</v>
      </c>
      <c r="K118" s="16"/>
      <c r="L118" s="16"/>
      <c r="M118" s="16"/>
      <c r="N118" s="16">
        <f t="shared" si="2"/>
        <v>108964480</v>
      </c>
      <c r="O118" s="13" t="s">
        <v>515</v>
      </c>
    </row>
    <row r="119" spans="1:15" ht="45" x14ac:dyDescent="0.25">
      <c r="A119" s="13">
        <f t="shared" si="3"/>
        <v>110</v>
      </c>
      <c r="B119" s="13" t="s">
        <v>130</v>
      </c>
      <c r="C119" s="13" t="s">
        <v>136</v>
      </c>
      <c r="D119" s="13" t="s">
        <v>137</v>
      </c>
      <c r="E119" s="13" t="s">
        <v>41</v>
      </c>
      <c r="F119" s="13" t="s">
        <v>138</v>
      </c>
      <c r="G119" s="14" t="s">
        <v>139</v>
      </c>
      <c r="H119" s="13" t="s">
        <v>140</v>
      </c>
      <c r="I119" s="13" t="s">
        <v>294</v>
      </c>
      <c r="J119" s="16">
        <v>45000000</v>
      </c>
      <c r="K119" s="16"/>
      <c r="L119" s="16"/>
      <c r="M119" s="16"/>
      <c r="N119" s="16">
        <f t="shared" si="2"/>
        <v>45000000</v>
      </c>
      <c r="O119" s="13" t="s">
        <v>515</v>
      </c>
    </row>
    <row r="120" spans="1:15" ht="45" x14ac:dyDescent="0.25">
      <c r="A120" s="13">
        <f t="shared" si="3"/>
        <v>111</v>
      </c>
      <c r="B120" s="13" t="s">
        <v>130</v>
      </c>
      <c r="C120" s="13" t="s">
        <v>136</v>
      </c>
      <c r="D120" s="13" t="s">
        <v>137</v>
      </c>
      <c r="E120" s="13" t="s">
        <v>41</v>
      </c>
      <c r="F120" s="13" t="s">
        <v>138</v>
      </c>
      <c r="G120" s="14" t="s">
        <v>139</v>
      </c>
      <c r="H120" s="13" t="s">
        <v>140</v>
      </c>
      <c r="I120" s="13" t="s">
        <v>295</v>
      </c>
      <c r="J120" s="16">
        <v>45000000</v>
      </c>
      <c r="K120" s="16"/>
      <c r="L120" s="16"/>
      <c r="M120" s="16"/>
      <c r="N120" s="16">
        <f t="shared" si="2"/>
        <v>45000000</v>
      </c>
      <c r="O120" s="13" t="s">
        <v>515</v>
      </c>
    </row>
    <row r="121" spans="1:15" ht="45" x14ac:dyDescent="0.25">
      <c r="A121" s="13">
        <f t="shared" si="3"/>
        <v>112</v>
      </c>
      <c r="B121" s="13" t="s">
        <v>130</v>
      </c>
      <c r="C121" s="13" t="s">
        <v>136</v>
      </c>
      <c r="D121" s="13" t="s">
        <v>137</v>
      </c>
      <c r="E121" s="13" t="s">
        <v>41</v>
      </c>
      <c r="F121" s="13" t="s">
        <v>138</v>
      </c>
      <c r="G121" s="14" t="s">
        <v>139</v>
      </c>
      <c r="H121" s="13" t="s">
        <v>140</v>
      </c>
      <c r="I121" s="13" t="s">
        <v>296</v>
      </c>
      <c r="J121" s="16">
        <v>54402210</v>
      </c>
      <c r="K121" s="16"/>
      <c r="L121" s="16"/>
      <c r="M121" s="16"/>
      <c r="N121" s="16">
        <f t="shared" si="2"/>
        <v>54402210</v>
      </c>
      <c r="O121" s="13" t="s">
        <v>515</v>
      </c>
    </row>
    <row r="122" spans="1:15" ht="75" x14ac:dyDescent="0.25">
      <c r="A122" s="13">
        <f t="shared" si="3"/>
        <v>113</v>
      </c>
      <c r="B122" s="13" t="s">
        <v>130</v>
      </c>
      <c r="C122" s="13" t="s">
        <v>136</v>
      </c>
      <c r="D122" s="13" t="s">
        <v>137</v>
      </c>
      <c r="E122" s="13" t="s">
        <v>41</v>
      </c>
      <c r="F122" s="13" t="s">
        <v>138</v>
      </c>
      <c r="G122" s="14" t="s">
        <v>139</v>
      </c>
      <c r="H122" s="13" t="s">
        <v>140</v>
      </c>
      <c r="I122" s="13" t="s">
        <v>297</v>
      </c>
      <c r="J122" s="16">
        <v>45000000</v>
      </c>
      <c r="K122" s="16"/>
      <c r="L122" s="16"/>
      <c r="M122" s="16"/>
      <c r="N122" s="16">
        <f t="shared" si="2"/>
        <v>45000000</v>
      </c>
      <c r="O122" s="13" t="s">
        <v>515</v>
      </c>
    </row>
    <row r="123" spans="1:15" ht="60" x14ac:dyDescent="0.25">
      <c r="A123" s="13">
        <f t="shared" si="3"/>
        <v>114</v>
      </c>
      <c r="B123" s="13" t="s">
        <v>130</v>
      </c>
      <c r="C123" s="13" t="s">
        <v>136</v>
      </c>
      <c r="D123" s="13" t="s">
        <v>137</v>
      </c>
      <c r="E123" s="13" t="s">
        <v>41</v>
      </c>
      <c r="F123" s="13" t="s">
        <v>138</v>
      </c>
      <c r="G123" s="14" t="s">
        <v>139</v>
      </c>
      <c r="H123" s="13" t="s">
        <v>140</v>
      </c>
      <c r="I123" s="13" t="s">
        <v>298</v>
      </c>
      <c r="J123" s="16"/>
      <c r="K123" s="16"/>
      <c r="L123" s="16">
        <v>7365176000</v>
      </c>
      <c r="M123" s="16"/>
      <c r="N123" s="16">
        <f t="shared" si="2"/>
        <v>7365176000</v>
      </c>
      <c r="O123" s="13" t="s">
        <v>515</v>
      </c>
    </row>
    <row r="124" spans="1:15" ht="45" x14ac:dyDescent="0.25">
      <c r="A124" s="13">
        <f t="shared" si="3"/>
        <v>115</v>
      </c>
      <c r="B124" s="13" t="s">
        <v>130</v>
      </c>
      <c r="C124" s="13" t="s">
        <v>131</v>
      </c>
      <c r="D124" s="13" t="s">
        <v>137</v>
      </c>
      <c r="E124" s="13" t="s">
        <v>41</v>
      </c>
      <c r="F124" s="13" t="s">
        <v>138</v>
      </c>
      <c r="G124" s="14" t="s">
        <v>139</v>
      </c>
      <c r="H124" s="13" t="s">
        <v>140</v>
      </c>
      <c r="I124" s="13" t="s">
        <v>299</v>
      </c>
      <c r="J124" s="16"/>
      <c r="K124" s="16">
        <v>96250000</v>
      </c>
      <c r="L124" s="16">
        <v>30000000</v>
      </c>
      <c r="M124" s="16">
        <v>58800000</v>
      </c>
      <c r="N124" s="16">
        <f t="shared" si="2"/>
        <v>185050000</v>
      </c>
      <c r="O124" s="13" t="s">
        <v>515</v>
      </c>
    </row>
    <row r="125" spans="1:15" ht="45" x14ac:dyDescent="0.25">
      <c r="A125" s="13">
        <f t="shared" si="3"/>
        <v>116</v>
      </c>
      <c r="B125" s="13" t="s">
        <v>130</v>
      </c>
      <c r="C125" s="13" t="s">
        <v>131</v>
      </c>
      <c r="D125" s="13" t="s">
        <v>137</v>
      </c>
      <c r="E125" s="13" t="s">
        <v>41</v>
      </c>
      <c r="F125" s="13" t="s">
        <v>138</v>
      </c>
      <c r="G125" s="14" t="s">
        <v>139</v>
      </c>
      <c r="H125" s="13" t="s">
        <v>140</v>
      </c>
      <c r="I125" s="13" t="s">
        <v>300</v>
      </c>
      <c r="J125" s="16"/>
      <c r="K125" s="16">
        <v>385000000</v>
      </c>
      <c r="L125" s="16">
        <v>300000000</v>
      </c>
      <c r="M125" s="16">
        <v>315000000</v>
      </c>
      <c r="N125" s="16">
        <f t="shared" si="2"/>
        <v>1000000000</v>
      </c>
      <c r="O125" s="13" t="s">
        <v>515</v>
      </c>
    </row>
    <row r="126" spans="1:15" ht="45" x14ac:dyDescent="0.25">
      <c r="A126" s="13">
        <f t="shared" si="3"/>
        <v>117</v>
      </c>
      <c r="B126" s="13" t="s">
        <v>130</v>
      </c>
      <c r="C126" s="13" t="s">
        <v>131</v>
      </c>
      <c r="D126" s="13" t="s">
        <v>137</v>
      </c>
      <c r="E126" s="13" t="s">
        <v>41</v>
      </c>
      <c r="F126" s="13" t="s">
        <v>138</v>
      </c>
      <c r="G126" s="14" t="s">
        <v>139</v>
      </c>
      <c r="H126" s="13" t="s">
        <v>140</v>
      </c>
      <c r="I126" s="13" t="s">
        <v>301</v>
      </c>
      <c r="J126" s="16"/>
      <c r="K126" s="16">
        <v>173250000</v>
      </c>
      <c r="L126" s="16">
        <v>173250000</v>
      </c>
      <c r="M126" s="16">
        <v>220500000</v>
      </c>
      <c r="N126" s="16">
        <f t="shared" si="2"/>
        <v>567000000</v>
      </c>
      <c r="O126" s="13" t="s">
        <v>515</v>
      </c>
    </row>
    <row r="127" spans="1:15" ht="45" x14ac:dyDescent="0.25">
      <c r="A127" s="13">
        <f t="shared" si="3"/>
        <v>118</v>
      </c>
      <c r="B127" s="13" t="s">
        <v>130</v>
      </c>
      <c r="C127" s="13" t="s">
        <v>131</v>
      </c>
      <c r="D127" s="13" t="s">
        <v>137</v>
      </c>
      <c r="E127" s="13" t="s">
        <v>41</v>
      </c>
      <c r="F127" s="13" t="s">
        <v>138</v>
      </c>
      <c r="G127" s="14" t="s">
        <v>139</v>
      </c>
      <c r="H127" s="13" t="s">
        <v>140</v>
      </c>
      <c r="I127" s="13" t="s">
        <v>302</v>
      </c>
      <c r="J127" s="16"/>
      <c r="K127" s="16"/>
      <c r="L127" s="16">
        <v>250000000</v>
      </c>
      <c r="M127" s="16">
        <v>453750000</v>
      </c>
      <c r="N127" s="16">
        <f t="shared" si="2"/>
        <v>703750000</v>
      </c>
      <c r="O127" s="13" t="s">
        <v>515</v>
      </c>
    </row>
    <row r="128" spans="1:15" ht="45" x14ac:dyDescent="0.25">
      <c r="A128" s="13">
        <f t="shared" si="3"/>
        <v>119</v>
      </c>
      <c r="B128" s="13" t="s">
        <v>130</v>
      </c>
      <c r="C128" s="13" t="s">
        <v>131</v>
      </c>
      <c r="D128" s="13" t="s">
        <v>137</v>
      </c>
      <c r="E128" s="13" t="s">
        <v>41</v>
      </c>
      <c r="F128" s="13" t="s">
        <v>138</v>
      </c>
      <c r="G128" s="14" t="s">
        <v>139</v>
      </c>
      <c r="H128" s="13" t="s">
        <v>140</v>
      </c>
      <c r="I128" s="13" t="s">
        <v>303</v>
      </c>
      <c r="J128" s="16"/>
      <c r="K128" s="16">
        <v>1039550000</v>
      </c>
      <c r="L128" s="16">
        <v>948000000</v>
      </c>
      <c r="M128" s="16">
        <v>1053750000</v>
      </c>
      <c r="N128" s="16">
        <f t="shared" si="2"/>
        <v>3041300000</v>
      </c>
      <c r="O128" s="13" t="s">
        <v>515</v>
      </c>
    </row>
    <row r="129" spans="1:15" ht="45" x14ac:dyDescent="0.25">
      <c r="A129" s="13">
        <f t="shared" si="3"/>
        <v>120</v>
      </c>
      <c r="B129" s="13" t="s">
        <v>130</v>
      </c>
      <c r="C129" s="13" t="s">
        <v>131</v>
      </c>
      <c r="D129" s="13" t="s">
        <v>137</v>
      </c>
      <c r="E129" s="13" t="s">
        <v>41</v>
      </c>
      <c r="F129" s="13" t="s">
        <v>138</v>
      </c>
      <c r="G129" s="14" t="s">
        <v>139</v>
      </c>
      <c r="H129" s="13" t="s">
        <v>140</v>
      </c>
      <c r="I129" s="13" t="s">
        <v>304</v>
      </c>
      <c r="J129" s="16"/>
      <c r="K129" s="16">
        <v>1141572094</v>
      </c>
      <c r="L129" s="16">
        <v>444750000</v>
      </c>
      <c r="M129" s="16">
        <v>474150000</v>
      </c>
      <c r="N129" s="16">
        <f t="shared" si="2"/>
        <v>2060472094</v>
      </c>
      <c r="O129" s="13" t="s">
        <v>515</v>
      </c>
    </row>
    <row r="130" spans="1:15" ht="45" x14ac:dyDescent="0.25">
      <c r="A130" s="13">
        <f t="shared" si="3"/>
        <v>121</v>
      </c>
      <c r="B130" s="13" t="s">
        <v>130</v>
      </c>
      <c r="C130" s="13" t="s">
        <v>131</v>
      </c>
      <c r="D130" s="13" t="s">
        <v>137</v>
      </c>
      <c r="E130" s="13" t="s">
        <v>41</v>
      </c>
      <c r="F130" s="13" t="s">
        <v>138</v>
      </c>
      <c r="G130" s="14" t="s">
        <v>139</v>
      </c>
      <c r="H130" s="13" t="s">
        <v>140</v>
      </c>
      <c r="I130" s="13" t="s">
        <v>305</v>
      </c>
      <c r="J130" s="16"/>
      <c r="K130" s="16">
        <v>433950000</v>
      </c>
      <c r="L130" s="16">
        <v>426000000</v>
      </c>
      <c r="M130" s="16">
        <v>430050000</v>
      </c>
      <c r="N130" s="16">
        <f t="shared" si="2"/>
        <v>1290000000</v>
      </c>
      <c r="O130" s="13" t="s">
        <v>515</v>
      </c>
    </row>
    <row r="131" spans="1:15" ht="45" x14ac:dyDescent="0.25">
      <c r="A131" s="13">
        <f t="shared" si="3"/>
        <v>122</v>
      </c>
      <c r="B131" s="13" t="s">
        <v>130</v>
      </c>
      <c r="C131" s="13" t="s">
        <v>131</v>
      </c>
      <c r="D131" s="13" t="s">
        <v>137</v>
      </c>
      <c r="E131" s="13" t="s">
        <v>41</v>
      </c>
      <c r="F131" s="13" t="s">
        <v>138</v>
      </c>
      <c r="G131" s="14" t="s">
        <v>139</v>
      </c>
      <c r="H131" s="13" t="s">
        <v>140</v>
      </c>
      <c r="I131" s="13" t="s">
        <v>306</v>
      </c>
      <c r="J131" s="16"/>
      <c r="K131" s="16">
        <v>709610000</v>
      </c>
      <c r="L131" s="16">
        <v>676800000</v>
      </c>
      <c r="M131" s="16">
        <v>765840000</v>
      </c>
      <c r="N131" s="16">
        <f t="shared" si="2"/>
        <v>2152250000</v>
      </c>
      <c r="O131" s="13" t="s">
        <v>515</v>
      </c>
    </row>
    <row r="132" spans="1:15" ht="45" x14ac:dyDescent="0.25">
      <c r="A132" s="13">
        <f t="shared" si="3"/>
        <v>123</v>
      </c>
      <c r="B132" s="13" t="s">
        <v>130</v>
      </c>
      <c r="C132" s="13" t="s">
        <v>131</v>
      </c>
      <c r="D132" s="13" t="s">
        <v>137</v>
      </c>
      <c r="E132" s="13" t="s">
        <v>41</v>
      </c>
      <c r="F132" s="13" t="s">
        <v>138</v>
      </c>
      <c r="G132" s="14" t="s">
        <v>139</v>
      </c>
      <c r="H132" s="13" t="s">
        <v>140</v>
      </c>
      <c r="I132" s="13" t="s">
        <v>307</v>
      </c>
      <c r="J132" s="16"/>
      <c r="K132" s="16">
        <v>468600000</v>
      </c>
      <c r="L132" s="16">
        <v>448000000</v>
      </c>
      <c r="M132" s="16">
        <v>538450000</v>
      </c>
      <c r="N132" s="16">
        <f t="shared" si="2"/>
        <v>1455050000</v>
      </c>
      <c r="O132" s="13" t="s">
        <v>515</v>
      </c>
    </row>
    <row r="133" spans="1:15" ht="45" x14ac:dyDescent="0.25">
      <c r="A133" s="13">
        <f t="shared" si="3"/>
        <v>124</v>
      </c>
      <c r="B133" s="13" t="s">
        <v>130</v>
      </c>
      <c r="C133" s="13" t="s">
        <v>131</v>
      </c>
      <c r="D133" s="13" t="s">
        <v>137</v>
      </c>
      <c r="E133" s="13" t="s">
        <v>41</v>
      </c>
      <c r="F133" s="13" t="s">
        <v>138</v>
      </c>
      <c r="G133" s="14" t="s">
        <v>139</v>
      </c>
      <c r="H133" s="13" t="s">
        <v>140</v>
      </c>
      <c r="I133" s="13" t="s">
        <v>308</v>
      </c>
      <c r="J133" s="16"/>
      <c r="K133" s="16">
        <v>917950000</v>
      </c>
      <c r="L133" s="16">
        <v>882500000</v>
      </c>
      <c r="M133" s="16">
        <v>944600000</v>
      </c>
      <c r="N133" s="16">
        <f t="shared" si="2"/>
        <v>2745050000</v>
      </c>
      <c r="O133" s="13" t="s">
        <v>515</v>
      </c>
    </row>
    <row r="134" spans="1:15" ht="45" x14ac:dyDescent="0.25">
      <c r="A134" s="13">
        <f t="shared" si="3"/>
        <v>125</v>
      </c>
      <c r="B134" s="13" t="s">
        <v>130</v>
      </c>
      <c r="C134" s="13" t="s">
        <v>131</v>
      </c>
      <c r="D134" s="13" t="s">
        <v>137</v>
      </c>
      <c r="E134" s="13" t="s">
        <v>41</v>
      </c>
      <c r="F134" s="13" t="s">
        <v>138</v>
      </c>
      <c r="G134" s="14" t="s">
        <v>139</v>
      </c>
      <c r="H134" s="13" t="s">
        <v>140</v>
      </c>
      <c r="I134" s="13" t="s">
        <v>309</v>
      </c>
      <c r="J134" s="16"/>
      <c r="K134" s="16">
        <v>350875000</v>
      </c>
      <c r="L134" s="16">
        <v>339000000</v>
      </c>
      <c r="M134" s="16">
        <v>343200000</v>
      </c>
      <c r="N134" s="16">
        <f t="shared" si="2"/>
        <v>1033075000</v>
      </c>
      <c r="O134" s="13" t="s">
        <v>515</v>
      </c>
    </row>
    <row r="135" spans="1:15" ht="45" x14ac:dyDescent="0.25">
      <c r="A135" s="13">
        <f t="shared" si="3"/>
        <v>126</v>
      </c>
      <c r="B135" s="13" t="s">
        <v>130</v>
      </c>
      <c r="C135" s="13" t="s">
        <v>131</v>
      </c>
      <c r="D135" s="13" t="s">
        <v>137</v>
      </c>
      <c r="E135" s="13" t="s">
        <v>41</v>
      </c>
      <c r="F135" s="13" t="s">
        <v>138</v>
      </c>
      <c r="G135" s="14" t="s">
        <v>139</v>
      </c>
      <c r="H135" s="13" t="s">
        <v>140</v>
      </c>
      <c r="I135" s="13" t="s">
        <v>310</v>
      </c>
      <c r="J135" s="16"/>
      <c r="K135" s="16">
        <v>407750000</v>
      </c>
      <c r="L135" s="16">
        <v>420000000</v>
      </c>
      <c r="M135" s="16">
        <v>422250000</v>
      </c>
      <c r="N135" s="16">
        <f t="shared" si="2"/>
        <v>1250000000</v>
      </c>
      <c r="O135" s="13" t="s">
        <v>515</v>
      </c>
    </row>
    <row r="136" spans="1:15" ht="45" x14ac:dyDescent="0.25">
      <c r="A136" s="13">
        <f t="shared" si="3"/>
        <v>127</v>
      </c>
      <c r="B136" s="13" t="s">
        <v>130</v>
      </c>
      <c r="C136" s="13" t="s">
        <v>131</v>
      </c>
      <c r="D136" s="13" t="s">
        <v>137</v>
      </c>
      <c r="E136" s="13" t="s">
        <v>41</v>
      </c>
      <c r="F136" s="13" t="s">
        <v>138</v>
      </c>
      <c r="G136" s="14" t="s">
        <v>139</v>
      </c>
      <c r="H136" s="13" t="s">
        <v>140</v>
      </c>
      <c r="I136" s="13" t="s">
        <v>311</v>
      </c>
      <c r="J136" s="16"/>
      <c r="K136" s="16">
        <v>1100000000</v>
      </c>
      <c r="L136" s="16">
        <v>1179000000</v>
      </c>
      <c r="M136" s="16">
        <v>1635000000</v>
      </c>
      <c r="N136" s="16">
        <f t="shared" si="2"/>
        <v>3914000000</v>
      </c>
      <c r="O136" s="13" t="s">
        <v>515</v>
      </c>
    </row>
    <row r="137" spans="1:15" ht="45" x14ac:dyDescent="0.25">
      <c r="A137" s="13">
        <f t="shared" si="3"/>
        <v>128</v>
      </c>
      <c r="B137" s="13" t="s">
        <v>130</v>
      </c>
      <c r="C137" s="13" t="s">
        <v>131</v>
      </c>
      <c r="D137" s="13" t="s">
        <v>137</v>
      </c>
      <c r="E137" s="13" t="s">
        <v>41</v>
      </c>
      <c r="F137" s="13" t="s">
        <v>138</v>
      </c>
      <c r="G137" s="14" t="s">
        <v>139</v>
      </c>
      <c r="H137" s="13" t="s">
        <v>140</v>
      </c>
      <c r="I137" s="13" t="s">
        <v>312</v>
      </c>
      <c r="J137" s="16"/>
      <c r="K137" s="16">
        <v>823550000</v>
      </c>
      <c r="L137" s="16">
        <v>865127500</v>
      </c>
      <c r="M137" s="16">
        <v>965127500</v>
      </c>
      <c r="N137" s="16">
        <f t="shared" si="2"/>
        <v>2653805000</v>
      </c>
      <c r="O137" s="13" t="s">
        <v>515</v>
      </c>
    </row>
    <row r="138" spans="1:15" ht="45" x14ac:dyDescent="0.25">
      <c r="A138" s="13">
        <f t="shared" si="3"/>
        <v>129</v>
      </c>
      <c r="B138" s="13" t="s">
        <v>130</v>
      </c>
      <c r="C138" s="13" t="s">
        <v>131</v>
      </c>
      <c r="D138" s="13" t="s">
        <v>137</v>
      </c>
      <c r="E138" s="13" t="s">
        <v>41</v>
      </c>
      <c r="F138" s="13" t="s">
        <v>138</v>
      </c>
      <c r="G138" s="14" t="s">
        <v>139</v>
      </c>
      <c r="H138" s="13" t="s">
        <v>140</v>
      </c>
      <c r="I138" s="13" t="s">
        <v>313</v>
      </c>
      <c r="J138" s="16"/>
      <c r="K138" s="16">
        <v>37500000</v>
      </c>
      <c r="L138" s="16">
        <v>37500000</v>
      </c>
      <c r="M138" s="16">
        <v>39375000</v>
      </c>
      <c r="N138" s="16">
        <f t="shared" si="2"/>
        <v>114375000</v>
      </c>
      <c r="O138" s="13" t="s">
        <v>515</v>
      </c>
    </row>
    <row r="139" spans="1:15" ht="45" x14ac:dyDescent="0.25">
      <c r="A139" s="13">
        <f t="shared" si="3"/>
        <v>130</v>
      </c>
      <c r="B139" s="13" t="s">
        <v>130</v>
      </c>
      <c r="C139" s="13" t="s">
        <v>131</v>
      </c>
      <c r="D139" s="13" t="s">
        <v>137</v>
      </c>
      <c r="E139" s="13" t="s">
        <v>41</v>
      </c>
      <c r="F139" s="13" t="s">
        <v>138</v>
      </c>
      <c r="G139" s="14" t="s">
        <v>139</v>
      </c>
      <c r="H139" s="13" t="s">
        <v>140</v>
      </c>
      <c r="I139" s="13" t="s">
        <v>314</v>
      </c>
      <c r="J139" s="16"/>
      <c r="K139" s="16">
        <v>165000000</v>
      </c>
      <c r="L139" s="16">
        <v>637500000</v>
      </c>
      <c r="M139" s="16">
        <v>170000000</v>
      </c>
      <c r="N139" s="16">
        <f t="shared" ref="N139:N202" si="4">SUM(J139:M139)</f>
        <v>972500000</v>
      </c>
      <c r="O139" s="13" t="s">
        <v>515</v>
      </c>
    </row>
    <row r="140" spans="1:15" ht="45" x14ac:dyDescent="0.25">
      <c r="A140" s="13">
        <f t="shared" ref="A140:A203" si="5">+A139+1</f>
        <v>131</v>
      </c>
      <c r="B140" s="13" t="s">
        <v>130</v>
      </c>
      <c r="C140" s="13" t="s">
        <v>131</v>
      </c>
      <c r="D140" s="13" t="s">
        <v>137</v>
      </c>
      <c r="E140" s="13" t="s">
        <v>41</v>
      </c>
      <c r="F140" s="13" t="s">
        <v>138</v>
      </c>
      <c r="G140" s="14" t="s">
        <v>139</v>
      </c>
      <c r="H140" s="13" t="s">
        <v>140</v>
      </c>
      <c r="I140" s="13" t="s">
        <v>315</v>
      </c>
      <c r="J140" s="16"/>
      <c r="K140" s="16">
        <v>337500000</v>
      </c>
      <c r="L140" s="16">
        <v>360000000</v>
      </c>
      <c r="M140" s="16">
        <v>512300000</v>
      </c>
      <c r="N140" s="16">
        <f t="shared" si="4"/>
        <v>1209800000</v>
      </c>
      <c r="O140" s="13" t="s">
        <v>515</v>
      </c>
    </row>
    <row r="141" spans="1:15" ht="60" x14ac:dyDescent="0.25">
      <c r="A141" s="13">
        <f t="shared" si="5"/>
        <v>132</v>
      </c>
      <c r="B141" s="13" t="s">
        <v>130</v>
      </c>
      <c r="C141" s="13" t="s">
        <v>131</v>
      </c>
      <c r="D141" s="13" t="s">
        <v>137</v>
      </c>
      <c r="E141" s="13" t="s">
        <v>41</v>
      </c>
      <c r="F141" s="13" t="s">
        <v>138</v>
      </c>
      <c r="G141" s="14" t="s">
        <v>139</v>
      </c>
      <c r="H141" s="13" t="s">
        <v>140</v>
      </c>
      <c r="I141" s="13" t="s">
        <v>316</v>
      </c>
      <c r="J141" s="16"/>
      <c r="K141" s="16">
        <v>100000000</v>
      </c>
      <c r="L141" s="16">
        <v>100000000</v>
      </c>
      <c r="M141" s="16">
        <v>100000000</v>
      </c>
      <c r="N141" s="16">
        <f t="shared" si="4"/>
        <v>300000000</v>
      </c>
      <c r="O141" s="13" t="s">
        <v>515</v>
      </c>
    </row>
    <row r="142" spans="1:15" ht="45" x14ac:dyDescent="0.25">
      <c r="A142" s="13">
        <f t="shared" si="5"/>
        <v>133</v>
      </c>
      <c r="B142" s="13" t="s">
        <v>130</v>
      </c>
      <c r="C142" s="13" t="s">
        <v>131</v>
      </c>
      <c r="D142" s="13" t="s">
        <v>137</v>
      </c>
      <c r="E142" s="13" t="s">
        <v>41</v>
      </c>
      <c r="F142" s="13" t="s">
        <v>138</v>
      </c>
      <c r="G142" s="14" t="s">
        <v>139</v>
      </c>
      <c r="H142" s="13" t="s">
        <v>140</v>
      </c>
      <c r="I142" s="13" t="s">
        <v>317</v>
      </c>
      <c r="J142" s="16"/>
      <c r="K142" s="16">
        <v>100000000</v>
      </c>
      <c r="L142" s="16">
        <v>100000000</v>
      </c>
      <c r="M142" s="16">
        <v>100000000</v>
      </c>
      <c r="N142" s="16">
        <f t="shared" si="4"/>
        <v>300000000</v>
      </c>
      <c r="O142" s="13" t="s">
        <v>515</v>
      </c>
    </row>
    <row r="143" spans="1:15" ht="45" x14ac:dyDescent="0.25">
      <c r="A143" s="13">
        <f t="shared" si="5"/>
        <v>134</v>
      </c>
      <c r="B143" s="13" t="s">
        <v>130</v>
      </c>
      <c r="C143" s="13" t="s">
        <v>131</v>
      </c>
      <c r="D143" s="13" t="s">
        <v>137</v>
      </c>
      <c r="E143" s="13" t="s">
        <v>41</v>
      </c>
      <c r="F143" s="13" t="s">
        <v>138</v>
      </c>
      <c r="G143" s="14" t="s">
        <v>139</v>
      </c>
      <c r="H143" s="13" t="s">
        <v>140</v>
      </c>
      <c r="I143" s="13" t="s">
        <v>318</v>
      </c>
      <c r="J143" s="16"/>
      <c r="K143" s="16">
        <v>53900000</v>
      </c>
      <c r="L143" s="16">
        <v>42000000</v>
      </c>
      <c r="M143" s="16">
        <v>44100000</v>
      </c>
      <c r="N143" s="16">
        <f t="shared" si="4"/>
        <v>140000000</v>
      </c>
      <c r="O143" s="13" t="s">
        <v>515</v>
      </c>
    </row>
    <row r="144" spans="1:15" ht="45" x14ac:dyDescent="0.25">
      <c r="A144" s="13">
        <f t="shared" si="5"/>
        <v>135</v>
      </c>
      <c r="B144" s="13" t="s">
        <v>130</v>
      </c>
      <c r="C144" s="13" t="s">
        <v>131</v>
      </c>
      <c r="D144" s="13" t="s">
        <v>137</v>
      </c>
      <c r="E144" s="13" t="s">
        <v>41</v>
      </c>
      <c r="F144" s="13" t="s">
        <v>138</v>
      </c>
      <c r="G144" s="14" t="s">
        <v>139</v>
      </c>
      <c r="H144" s="13" t="s">
        <v>140</v>
      </c>
      <c r="I144" s="13" t="s">
        <v>319</v>
      </c>
      <c r="J144" s="16"/>
      <c r="K144" s="16">
        <v>135490960</v>
      </c>
      <c r="L144" s="16">
        <v>149040056</v>
      </c>
      <c r="M144" s="16">
        <v>163944062</v>
      </c>
      <c r="N144" s="16">
        <f t="shared" si="4"/>
        <v>448475078</v>
      </c>
      <c r="O144" s="13" t="s">
        <v>515</v>
      </c>
    </row>
    <row r="145" spans="1:15" ht="45" x14ac:dyDescent="0.25">
      <c r="A145" s="13">
        <f t="shared" si="5"/>
        <v>136</v>
      </c>
      <c r="B145" s="13" t="s">
        <v>130</v>
      </c>
      <c r="C145" s="13" t="s">
        <v>131</v>
      </c>
      <c r="D145" s="13" t="s">
        <v>137</v>
      </c>
      <c r="E145" s="13" t="s">
        <v>41</v>
      </c>
      <c r="F145" s="13" t="s">
        <v>138</v>
      </c>
      <c r="G145" s="14" t="s">
        <v>139</v>
      </c>
      <c r="H145" s="13" t="s">
        <v>140</v>
      </c>
      <c r="I145" s="13" t="s">
        <v>320</v>
      </c>
      <c r="J145" s="16"/>
      <c r="K145" s="16">
        <v>145829200</v>
      </c>
      <c r="L145" s="16">
        <v>160412120</v>
      </c>
      <c r="M145" s="16">
        <v>176453332</v>
      </c>
      <c r="N145" s="16">
        <f t="shared" si="4"/>
        <v>482694652</v>
      </c>
      <c r="O145" s="13" t="s">
        <v>515</v>
      </c>
    </row>
    <row r="146" spans="1:15" ht="45" x14ac:dyDescent="0.25">
      <c r="A146" s="13">
        <f t="shared" si="5"/>
        <v>137</v>
      </c>
      <c r="B146" s="13" t="s">
        <v>130</v>
      </c>
      <c r="C146" s="13" t="s">
        <v>131</v>
      </c>
      <c r="D146" s="13" t="s">
        <v>137</v>
      </c>
      <c r="E146" s="13" t="s">
        <v>41</v>
      </c>
      <c r="F146" s="13" t="s">
        <v>138</v>
      </c>
      <c r="G146" s="14" t="s">
        <v>139</v>
      </c>
      <c r="H146" s="13" t="s">
        <v>140</v>
      </c>
      <c r="I146" s="13" t="s">
        <v>321</v>
      </c>
      <c r="J146" s="16"/>
      <c r="K146" s="16">
        <v>68631200</v>
      </c>
      <c r="L146" s="16">
        <v>56620740</v>
      </c>
      <c r="M146" s="16">
        <v>62282816</v>
      </c>
      <c r="N146" s="16">
        <f t="shared" si="4"/>
        <v>187534756</v>
      </c>
      <c r="O146" s="13" t="s">
        <v>515</v>
      </c>
    </row>
    <row r="147" spans="1:15" ht="45" x14ac:dyDescent="0.25">
      <c r="A147" s="13">
        <f t="shared" si="5"/>
        <v>138</v>
      </c>
      <c r="B147" s="13" t="s">
        <v>130</v>
      </c>
      <c r="C147" s="13" t="s">
        <v>131</v>
      </c>
      <c r="D147" s="13" t="s">
        <v>137</v>
      </c>
      <c r="E147" s="13" t="s">
        <v>41</v>
      </c>
      <c r="F147" s="13" t="s">
        <v>138</v>
      </c>
      <c r="G147" s="14" t="s">
        <v>139</v>
      </c>
      <c r="H147" s="13" t="s">
        <v>140</v>
      </c>
      <c r="I147" s="13" t="s">
        <v>322</v>
      </c>
      <c r="J147" s="16"/>
      <c r="K147" s="16">
        <v>63500000</v>
      </c>
      <c r="L147" s="16">
        <v>64000000</v>
      </c>
      <c r="M147" s="16">
        <v>64000000</v>
      </c>
      <c r="N147" s="16">
        <f t="shared" si="4"/>
        <v>191500000</v>
      </c>
      <c r="O147" s="13" t="s">
        <v>515</v>
      </c>
    </row>
    <row r="148" spans="1:15" ht="45" x14ac:dyDescent="0.25">
      <c r="A148" s="13">
        <f t="shared" si="5"/>
        <v>139</v>
      </c>
      <c r="B148" s="13" t="s">
        <v>130</v>
      </c>
      <c r="C148" s="13" t="s">
        <v>131</v>
      </c>
      <c r="D148" s="13" t="s">
        <v>141</v>
      </c>
      <c r="E148" s="13" t="s">
        <v>41</v>
      </c>
      <c r="F148" s="13" t="s">
        <v>138</v>
      </c>
      <c r="G148" s="14" t="s">
        <v>139</v>
      </c>
      <c r="H148" s="13" t="s">
        <v>140</v>
      </c>
      <c r="I148" s="13" t="s">
        <v>323</v>
      </c>
      <c r="J148" s="16"/>
      <c r="K148" s="16">
        <v>136000000</v>
      </c>
      <c r="L148" s="16">
        <v>150000000</v>
      </c>
      <c r="M148" s="16">
        <v>150000000</v>
      </c>
      <c r="N148" s="16">
        <f t="shared" si="4"/>
        <v>436000000</v>
      </c>
      <c r="O148" s="13" t="s">
        <v>515</v>
      </c>
    </row>
    <row r="149" spans="1:15" ht="45" x14ac:dyDescent="0.25">
      <c r="A149" s="13">
        <f t="shared" si="5"/>
        <v>140</v>
      </c>
      <c r="B149" s="13" t="s">
        <v>130</v>
      </c>
      <c r="C149" s="13" t="s">
        <v>131</v>
      </c>
      <c r="D149" s="13" t="s">
        <v>137</v>
      </c>
      <c r="E149" s="13" t="s">
        <v>41</v>
      </c>
      <c r="F149" s="13" t="s">
        <v>138</v>
      </c>
      <c r="G149" s="14" t="s">
        <v>139</v>
      </c>
      <c r="H149" s="13" t="s">
        <v>140</v>
      </c>
      <c r="I149" s="13" t="s">
        <v>324</v>
      </c>
      <c r="J149" s="16"/>
      <c r="K149" s="16">
        <v>176000000</v>
      </c>
      <c r="L149" s="16">
        <v>181000000</v>
      </c>
      <c r="M149" s="16">
        <v>275500000</v>
      </c>
      <c r="N149" s="16">
        <f t="shared" si="4"/>
        <v>632500000</v>
      </c>
      <c r="O149" s="13" t="s">
        <v>515</v>
      </c>
    </row>
    <row r="150" spans="1:15" ht="45" x14ac:dyDescent="0.25">
      <c r="A150" s="13">
        <f t="shared" si="5"/>
        <v>141</v>
      </c>
      <c r="B150" s="13" t="s">
        <v>130</v>
      </c>
      <c r="C150" s="13" t="s">
        <v>131</v>
      </c>
      <c r="D150" s="13" t="s">
        <v>137</v>
      </c>
      <c r="E150" s="13" t="s">
        <v>41</v>
      </c>
      <c r="F150" s="13" t="s">
        <v>138</v>
      </c>
      <c r="G150" s="14" t="s">
        <v>139</v>
      </c>
      <c r="H150" s="13" t="s">
        <v>140</v>
      </c>
      <c r="I150" s="13" t="s">
        <v>325</v>
      </c>
      <c r="J150" s="16"/>
      <c r="K150" s="16">
        <v>335000000</v>
      </c>
      <c r="L150" s="16">
        <v>337000000</v>
      </c>
      <c r="M150" s="16">
        <v>337000000</v>
      </c>
      <c r="N150" s="16">
        <f t="shared" si="4"/>
        <v>1009000000</v>
      </c>
      <c r="O150" s="13" t="s">
        <v>515</v>
      </c>
    </row>
    <row r="151" spans="1:15" ht="45" x14ac:dyDescent="0.25">
      <c r="A151" s="13">
        <f t="shared" si="5"/>
        <v>142</v>
      </c>
      <c r="B151" s="13" t="s">
        <v>130</v>
      </c>
      <c r="C151" s="13" t="s">
        <v>131</v>
      </c>
      <c r="D151" s="13" t="s">
        <v>137</v>
      </c>
      <c r="E151" s="13" t="s">
        <v>41</v>
      </c>
      <c r="F151" s="13" t="s">
        <v>138</v>
      </c>
      <c r="G151" s="14" t="s">
        <v>139</v>
      </c>
      <c r="H151" s="13" t="s">
        <v>140</v>
      </c>
      <c r="I151" s="13" t="s">
        <v>326</v>
      </c>
      <c r="J151" s="16"/>
      <c r="K151" s="16">
        <v>477000000</v>
      </c>
      <c r="L151" s="16">
        <v>780000000</v>
      </c>
      <c r="M151" s="16">
        <v>351000000</v>
      </c>
      <c r="N151" s="16">
        <f t="shared" si="4"/>
        <v>1608000000</v>
      </c>
      <c r="O151" s="13" t="s">
        <v>515</v>
      </c>
    </row>
    <row r="152" spans="1:15" ht="45" x14ac:dyDescent="0.25">
      <c r="A152" s="13">
        <f t="shared" si="5"/>
        <v>143</v>
      </c>
      <c r="B152" s="13" t="s">
        <v>130</v>
      </c>
      <c r="C152" s="13" t="s">
        <v>131</v>
      </c>
      <c r="D152" s="13" t="s">
        <v>137</v>
      </c>
      <c r="E152" s="13" t="s">
        <v>41</v>
      </c>
      <c r="F152" s="13" t="s">
        <v>138</v>
      </c>
      <c r="G152" s="14" t="s">
        <v>139</v>
      </c>
      <c r="H152" s="13" t="s">
        <v>140</v>
      </c>
      <c r="I152" s="13" t="s">
        <v>327</v>
      </c>
      <c r="J152" s="16"/>
      <c r="K152" s="16">
        <v>210000000</v>
      </c>
      <c r="L152" s="16">
        <v>138915000</v>
      </c>
      <c r="M152" s="16">
        <v>160000000</v>
      </c>
      <c r="N152" s="16">
        <f t="shared" si="4"/>
        <v>508915000</v>
      </c>
      <c r="O152" s="13" t="s">
        <v>515</v>
      </c>
    </row>
    <row r="153" spans="1:15" ht="45" x14ac:dyDescent="0.25">
      <c r="A153" s="13">
        <f t="shared" si="5"/>
        <v>144</v>
      </c>
      <c r="B153" s="13" t="s">
        <v>130</v>
      </c>
      <c r="C153" s="13" t="s">
        <v>131</v>
      </c>
      <c r="D153" s="13" t="s">
        <v>137</v>
      </c>
      <c r="E153" s="13" t="s">
        <v>41</v>
      </c>
      <c r="F153" s="13" t="s">
        <v>138</v>
      </c>
      <c r="G153" s="14" t="s">
        <v>139</v>
      </c>
      <c r="H153" s="13" t="s">
        <v>140</v>
      </c>
      <c r="I153" s="13" t="s">
        <v>328</v>
      </c>
      <c r="J153" s="16"/>
      <c r="K153" s="16">
        <v>432000000</v>
      </c>
      <c r="L153" s="16">
        <v>447000000</v>
      </c>
      <c r="M153" s="16">
        <v>520000000</v>
      </c>
      <c r="N153" s="16">
        <f t="shared" si="4"/>
        <v>1399000000</v>
      </c>
      <c r="O153" s="13" t="s">
        <v>515</v>
      </c>
    </row>
    <row r="154" spans="1:15" ht="45" x14ac:dyDescent="0.25">
      <c r="A154" s="13">
        <f t="shared" si="5"/>
        <v>145</v>
      </c>
      <c r="B154" s="13" t="s">
        <v>130</v>
      </c>
      <c r="C154" s="13" t="s">
        <v>131</v>
      </c>
      <c r="D154" s="13" t="s">
        <v>137</v>
      </c>
      <c r="E154" s="13" t="s">
        <v>41</v>
      </c>
      <c r="F154" s="13" t="s">
        <v>138</v>
      </c>
      <c r="G154" s="14" t="s">
        <v>139</v>
      </c>
      <c r="H154" s="13" t="s">
        <v>140</v>
      </c>
      <c r="I154" s="13" t="s">
        <v>329</v>
      </c>
      <c r="J154" s="16"/>
      <c r="K154" s="16">
        <v>157500000</v>
      </c>
      <c r="L154" s="16">
        <v>220000000</v>
      </c>
      <c r="M154" s="16">
        <v>220000000</v>
      </c>
      <c r="N154" s="16">
        <f t="shared" si="4"/>
        <v>597500000</v>
      </c>
      <c r="O154" s="13" t="s">
        <v>515</v>
      </c>
    </row>
    <row r="155" spans="1:15" ht="45" x14ac:dyDescent="0.25">
      <c r="A155" s="13">
        <f t="shared" si="5"/>
        <v>146</v>
      </c>
      <c r="B155" s="13" t="s">
        <v>130</v>
      </c>
      <c r="C155" s="13" t="s">
        <v>131</v>
      </c>
      <c r="D155" s="13" t="s">
        <v>137</v>
      </c>
      <c r="E155" s="13" t="s">
        <v>41</v>
      </c>
      <c r="F155" s="13" t="s">
        <v>138</v>
      </c>
      <c r="G155" s="14" t="s">
        <v>139</v>
      </c>
      <c r="H155" s="13" t="s">
        <v>140</v>
      </c>
      <c r="I155" s="13" t="s">
        <v>330</v>
      </c>
      <c r="J155" s="16"/>
      <c r="K155" s="16">
        <v>22500000</v>
      </c>
      <c r="L155" s="16">
        <v>27000000</v>
      </c>
      <c r="M155" s="16">
        <v>66150000</v>
      </c>
      <c r="N155" s="16">
        <f t="shared" si="4"/>
        <v>115650000</v>
      </c>
      <c r="O155" s="13" t="s">
        <v>515</v>
      </c>
    </row>
    <row r="156" spans="1:15" ht="45" x14ac:dyDescent="0.25">
      <c r="A156" s="13">
        <f t="shared" si="5"/>
        <v>147</v>
      </c>
      <c r="B156" s="13" t="s">
        <v>130</v>
      </c>
      <c r="C156" s="13" t="s">
        <v>131</v>
      </c>
      <c r="D156" s="13" t="s">
        <v>137</v>
      </c>
      <c r="E156" s="13" t="s">
        <v>41</v>
      </c>
      <c r="F156" s="13" t="s">
        <v>138</v>
      </c>
      <c r="G156" s="14" t="s">
        <v>139</v>
      </c>
      <c r="H156" s="13" t="s">
        <v>140</v>
      </c>
      <c r="I156" s="13" t="s">
        <v>331</v>
      </c>
      <c r="J156" s="16"/>
      <c r="K156" s="16">
        <v>245000000</v>
      </c>
      <c r="L156" s="16"/>
      <c r="M156" s="16"/>
      <c r="N156" s="16">
        <f t="shared" si="4"/>
        <v>245000000</v>
      </c>
      <c r="O156" s="13" t="s">
        <v>515</v>
      </c>
    </row>
    <row r="157" spans="1:15" ht="60" x14ac:dyDescent="0.25">
      <c r="A157" s="13">
        <f t="shared" si="5"/>
        <v>148</v>
      </c>
      <c r="B157" s="13" t="s">
        <v>130</v>
      </c>
      <c r="C157" s="13" t="s">
        <v>131</v>
      </c>
      <c r="D157" s="13" t="s">
        <v>137</v>
      </c>
      <c r="E157" s="13" t="s">
        <v>41</v>
      </c>
      <c r="F157" s="13" t="s">
        <v>138</v>
      </c>
      <c r="G157" s="14" t="s">
        <v>139</v>
      </c>
      <c r="H157" s="13" t="s">
        <v>140</v>
      </c>
      <c r="I157" s="13" t="s">
        <v>332</v>
      </c>
      <c r="J157" s="16"/>
      <c r="K157" s="16">
        <v>245000000</v>
      </c>
      <c r="L157" s="16"/>
      <c r="M157" s="16"/>
      <c r="N157" s="16">
        <f t="shared" si="4"/>
        <v>245000000</v>
      </c>
      <c r="O157" s="13" t="s">
        <v>515</v>
      </c>
    </row>
    <row r="158" spans="1:15" ht="60" x14ac:dyDescent="0.25">
      <c r="A158" s="13">
        <f t="shared" si="5"/>
        <v>149</v>
      </c>
      <c r="B158" s="13" t="s">
        <v>130</v>
      </c>
      <c r="C158" s="13" t="s">
        <v>131</v>
      </c>
      <c r="D158" s="13" t="s">
        <v>137</v>
      </c>
      <c r="E158" s="13" t="s">
        <v>41</v>
      </c>
      <c r="F158" s="13" t="s">
        <v>138</v>
      </c>
      <c r="G158" s="14" t="s">
        <v>139</v>
      </c>
      <c r="H158" s="13" t="s">
        <v>140</v>
      </c>
      <c r="I158" s="13" t="s">
        <v>333</v>
      </c>
      <c r="J158" s="16"/>
      <c r="K158" s="16">
        <v>245000000</v>
      </c>
      <c r="L158" s="16"/>
      <c r="M158" s="16"/>
      <c r="N158" s="16">
        <f t="shared" si="4"/>
        <v>245000000</v>
      </c>
      <c r="O158" s="13" t="s">
        <v>515</v>
      </c>
    </row>
    <row r="159" spans="1:15" ht="60" x14ac:dyDescent="0.25">
      <c r="A159" s="13">
        <f t="shared" si="5"/>
        <v>150</v>
      </c>
      <c r="B159" s="13" t="s">
        <v>130</v>
      </c>
      <c r="C159" s="13" t="s">
        <v>131</v>
      </c>
      <c r="D159" s="13" t="s">
        <v>137</v>
      </c>
      <c r="E159" s="13" t="s">
        <v>41</v>
      </c>
      <c r="F159" s="13" t="s">
        <v>138</v>
      </c>
      <c r="G159" s="14" t="s">
        <v>139</v>
      </c>
      <c r="H159" s="13" t="s">
        <v>140</v>
      </c>
      <c r="I159" s="13" t="s">
        <v>334</v>
      </c>
      <c r="J159" s="16"/>
      <c r="K159" s="16">
        <v>132300000</v>
      </c>
      <c r="L159" s="16">
        <v>143500000</v>
      </c>
      <c r="M159" s="16">
        <v>143500000</v>
      </c>
      <c r="N159" s="16">
        <f t="shared" si="4"/>
        <v>419300000</v>
      </c>
      <c r="O159" s="13" t="s">
        <v>515</v>
      </c>
    </row>
    <row r="160" spans="1:15" ht="45" x14ac:dyDescent="0.25">
      <c r="A160" s="13">
        <f t="shared" si="5"/>
        <v>151</v>
      </c>
      <c r="B160" s="13" t="s">
        <v>130</v>
      </c>
      <c r="C160" s="13" t="s">
        <v>131</v>
      </c>
      <c r="D160" s="13" t="s">
        <v>137</v>
      </c>
      <c r="E160" s="13" t="s">
        <v>41</v>
      </c>
      <c r="F160" s="13" t="s">
        <v>138</v>
      </c>
      <c r="G160" s="14" t="s">
        <v>139</v>
      </c>
      <c r="H160" s="13" t="s">
        <v>140</v>
      </c>
      <c r="I160" s="13" t="s">
        <v>335</v>
      </c>
      <c r="J160" s="16"/>
      <c r="K160" s="16">
        <v>132000000</v>
      </c>
      <c r="L160" s="16">
        <v>138915000</v>
      </c>
      <c r="M160" s="16">
        <v>138915000</v>
      </c>
      <c r="N160" s="16">
        <f t="shared" si="4"/>
        <v>409830000</v>
      </c>
      <c r="O160" s="13" t="s">
        <v>515</v>
      </c>
    </row>
    <row r="161" spans="1:15" ht="45" x14ac:dyDescent="0.25">
      <c r="A161" s="13">
        <f t="shared" si="5"/>
        <v>152</v>
      </c>
      <c r="B161" s="13" t="s">
        <v>130</v>
      </c>
      <c r="C161" s="13" t="s">
        <v>131</v>
      </c>
      <c r="D161" s="13" t="s">
        <v>137</v>
      </c>
      <c r="E161" s="13" t="s">
        <v>41</v>
      </c>
      <c r="F161" s="13" t="s">
        <v>138</v>
      </c>
      <c r="G161" s="14" t="s">
        <v>139</v>
      </c>
      <c r="H161" s="13" t="s">
        <v>140</v>
      </c>
      <c r="I161" s="13" t="s">
        <v>336</v>
      </c>
      <c r="J161" s="16"/>
      <c r="K161" s="16">
        <v>245000000</v>
      </c>
      <c r="L161" s="16"/>
      <c r="M161" s="16"/>
      <c r="N161" s="16">
        <f t="shared" si="4"/>
        <v>245000000</v>
      </c>
      <c r="O161" s="13" t="s">
        <v>515</v>
      </c>
    </row>
    <row r="162" spans="1:15" ht="45" x14ac:dyDescent="0.25">
      <c r="A162" s="13">
        <f t="shared" si="5"/>
        <v>153</v>
      </c>
      <c r="B162" s="13" t="s">
        <v>130</v>
      </c>
      <c r="C162" s="13" t="s">
        <v>131</v>
      </c>
      <c r="D162" s="13" t="s">
        <v>137</v>
      </c>
      <c r="E162" s="13" t="s">
        <v>41</v>
      </c>
      <c r="F162" s="13" t="s">
        <v>138</v>
      </c>
      <c r="G162" s="14" t="s">
        <v>139</v>
      </c>
      <c r="H162" s="13" t="s">
        <v>140</v>
      </c>
      <c r="I162" s="13" t="s">
        <v>337</v>
      </c>
      <c r="J162" s="16"/>
      <c r="K162" s="16">
        <v>630000000</v>
      </c>
      <c r="L162" s="16">
        <v>635000000</v>
      </c>
      <c r="M162" s="16">
        <v>1016000000</v>
      </c>
      <c r="N162" s="16">
        <f t="shared" si="4"/>
        <v>2281000000</v>
      </c>
      <c r="O162" s="13" t="s">
        <v>515</v>
      </c>
    </row>
    <row r="163" spans="1:15" ht="75" x14ac:dyDescent="0.25">
      <c r="A163" s="13">
        <f t="shared" si="5"/>
        <v>154</v>
      </c>
      <c r="B163" s="13" t="s">
        <v>130</v>
      </c>
      <c r="C163" s="13" t="s">
        <v>131</v>
      </c>
      <c r="D163" s="13" t="s">
        <v>132</v>
      </c>
      <c r="E163" s="13" t="s">
        <v>41</v>
      </c>
      <c r="F163" s="13" t="s">
        <v>133</v>
      </c>
      <c r="G163" s="14" t="s">
        <v>134</v>
      </c>
      <c r="H163" s="13" t="s">
        <v>135</v>
      </c>
      <c r="I163" s="13" t="s">
        <v>338</v>
      </c>
      <c r="J163" s="16"/>
      <c r="K163" s="16">
        <v>800000000</v>
      </c>
      <c r="L163" s="16">
        <v>900000000</v>
      </c>
      <c r="M163" s="16">
        <v>1000000000</v>
      </c>
      <c r="N163" s="16">
        <f t="shared" si="4"/>
        <v>2700000000</v>
      </c>
      <c r="O163" s="13" t="s">
        <v>514</v>
      </c>
    </row>
    <row r="164" spans="1:15" ht="75" x14ac:dyDescent="0.25">
      <c r="A164" s="13">
        <f t="shared" si="5"/>
        <v>155</v>
      </c>
      <c r="B164" s="13" t="s">
        <v>130</v>
      </c>
      <c r="C164" s="13" t="s">
        <v>131</v>
      </c>
      <c r="D164" s="13" t="s">
        <v>132</v>
      </c>
      <c r="E164" s="13" t="s">
        <v>41</v>
      </c>
      <c r="F164" s="13" t="s">
        <v>133</v>
      </c>
      <c r="G164" s="14" t="s">
        <v>134</v>
      </c>
      <c r="H164" s="13" t="s">
        <v>135</v>
      </c>
      <c r="I164" s="13" t="s">
        <v>339</v>
      </c>
      <c r="J164" s="16">
        <v>600000000</v>
      </c>
      <c r="K164" s="16">
        <v>1000000000</v>
      </c>
      <c r="L164" s="16">
        <v>1100000000</v>
      </c>
      <c r="M164" s="16">
        <v>1200000000</v>
      </c>
      <c r="N164" s="16">
        <f t="shared" si="4"/>
        <v>3900000000</v>
      </c>
      <c r="O164" s="13" t="s">
        <v>514</v>
      </c>
    </row>
    <row r="165" spans="1:15" ht="75" x14ac:dyDescent="0.25">
      <c r="A165" s="13">
        <f t="shared" si="5"/>
        <v>156</v>
      </c>
      <c r="B165" s="13" t="s">
        <v>130</v>
      </c>
      <c r="C165" s="13" t="s">
        <v>131</v>
      </c>
      <c r="D165" s="13" t="s">
        <v>132</v>
      </c>
      <c r="E165" s="13" t="s">
        <v>41</v>
      </c>
      <c r="F165" s="13" t="s">
        <v>133</v>
      </c>
      <c r="G165" s="14" t="s">
        <v>134</v>
      </c>
      <c r="H165" s="13" t="s">
        <v>135</v>
      </c>
      <c r="I165" s="13" t="s">
        <v>340</v>
      </c>
      <c r="J165" s="16">
        <v>300000000</v>
      </c>
      <c r="K165" s="16">
        <v>125000000</v>
      </c>
      <c r="L165" s="16">
        <v>150000000</v>
      </c>
      <c r="M165" s="16">
        <v>175000000</v>
      </c>
      <c r="N165" s="16">
        <f t="shared" si="4"/>
        <v>750000000</v>
      </c>
      <c r="O165" s="13" t="s">
        <v>514</v>
      </c>
    </row>
    <row r="166" spans="1:15" ht="75" x14ac:dyDescent="0.25">
      <c r="A166" s="13">
        <f t="shared" si="5"/>
        <v>157</v>
      </c>
      <c r="B166" s="13" t="s">
        <v>130</v>
      </c>
      <c r="C166" s="13" t="s">
        <v>142</v>
      </c>
      <c r="D166" s="13" t="s">
        <v>132</v>
      </c>
      <c r="E166" s="13" t="s">
        <v>41</v>
      </c>
      <c r="F166" s="13" t="s">
        <v>133</v>
      </c>
      <c r="G166" s="14" t="s">
        <v>134</v>
      </c>
      <c r="H166" s="13" t="s">
        <v>135</v>
      </c>
      <c r="I166" s="13" t="s">
        <v>341</v>
      </c>
      <c r="J166" s="16"/>
      <c r="K166" s="16">
        <v>400000000</v>
      </c>
      <c r="L166" s="16">
        <v>500000000</v>
      </c>
      <c r="M166" s="16">
        <v>600000000</v>
      </c>
      <c r="N166" s="16">
        <f t="shared" si="4"/>
        <v>1500000000</v>
      </c>
      <c r="O166" s="13" t="s">
        <v>514</v>
      </c>
    </row>
    <row r="167" spans="1:15" ht="75" x14ac:dyDescent="0.25">
      <c r="A167" s="13">
        <f t="shared" si="5"/>
        <v>158</v>
      </c>
      <c r="B167" s="13" t="s">
        <v>130</v>
      </c>
      <c r="C167" s="13" t="s">
        <v>142</v>
      </c>
      <c r="D167" s="13" t="s">
        <v>132</v>
      </c>
      <c r="E167" s="13" t="s">
        <v>41</v>
      </c>
      <c r="F167" s="13" t="s">
        <v>133</v>
      </c>
      <c r="G167" s="14" t="s">
        <v>134</v>
      </c>
      <c r="H167" s="13" t="s">
        <v>135</v>
      </c>
      <c r="I167" s="13" t="s">
        <v>342</v>
      </c>
      <c r="J167" s="16">
        <v>700000000</v>
      </c>
      <c r="K167" s="16">
        <v>400000000</v>
      </c>
      <c r="L167" s="16">
        <v>500000000</v>
      </c>
      <c r="M167" s="16">
        <v>600000000</v>
      </c>
      <c r="N167" s="16">
        <f t="shared" si="4"/>
        <v>2200000000</v>
      </c>
      <c r="O167" s="13" t="s">
        <v>514</v>
      </c>
    </row>
    <row r="168" spans="1:15" ht="75" x14ac:dyDescent="0.25">
      <c r="A168" s="13">
        <f t="shared" si="5"/>
        <v>159</v>
      </c>
      <c r="B168" s="13" t="s">
        <v>130</v>
      </c>
      <c r="C168" s="13" t="s">
        <v>136</v>
      </c>
      <c r="D168" s="13" t="s">
        <v>143</v>
      </c>
      <c r="E168" s="13" t="s">
        <v>41</v>
      </c>
      <c r="F168" s="13" t="s">
        <v>144</v>
      </c>
      <c r="G168" s="14" t="s">
        <v>145</v>
      </c>
      <c r="H168" s="13" t="s">
        <v>146</v>
      </c>
      <c r="I168" s="13" t="s">
        <v>343</v>
      </c>
      <c r="J168" s="16">
        <v>1689000000</v>
      </c>
      <c r="K168" s="16"/>
      <c r="L168" s="16"/>
      <c r="M168" s="16"/>
      <c r="N168" s="16">
        <f t="shared" si="4"/>
        <v>1689000000</v>
      </c>
      <c r="O168" s="13" t="s">
        <v>516</v>
      </c>
    </row>
    <row r="169" spans="1:15" ht="60" x14ac:dyDescent="0.25">
      <c r="A169" s="13">
        <f t="shared" si="5"/>
        <v>160</v>
      </c>
      <c r="B169" s="13" t="s">
        <v>130</v>
      </c>
      <c r="C169" s="13" t="s">
        <v>136</v>
      </c>
      <c r="D169" s="13" t="s">
        <v>143</v>
      </c>
      <c r="E169" s="13" t="s">
        <v>41</v>
      </c>
      <c r="F169" s="13" t="s">
        <v>144</v>
      </c>
      <c r="G169" s="14" t="s">
        <v>145</v>
      </c>
      <c r="H169" s="13" t="s">
        <v>146</v>
      </c>
      <c r="I169" s="13" t="s">
        <v>344</v>
      </c>
      <c r="J169" s="16">
        <v>1613763000</v>
      </c>
      <c r="K169" s="16"/>
      <c r="L169" s="16"/>
      <c r="M169" s="16"/>
      <c r="N169" s="16">
        <f t="shared" si="4"/>
        <v>1613763000</v>
      </c>
      <c r="O169" s="13" t="s">
        <v>516</v>
      </c>
    </row>
    <row r="170" spans="1:15" ht="90" x14ac:dyDescent="0.25">
      <c r="A170" s="13">
        <f t="shared" si="5"/>
        <v>161</v>
      </c>
      <c r="B170" s="13" t="s">
        <v>130</v>
      </c>
      <c r="C170" s="13" t="s">
        <v>136</v>
      </c>
      <c r="D170" s="13" t="s">
        <v>143</v>
      </c>
      <c r="E170" s="13" t="s">
        <v>41</v>
      </c>
      <c r="F170" s="13" t="s">
        <v>144</v>
      </c>
      <c r="G170" s="14" t="s">
        <v>145</v>
      </c>
      <c r="H170" s="13" t="s">
        <v>146</v>
      </c>
      <c r="I170" s="13" t="s">
        <v>345</v>
      </c>
      <c r="J170" s="16">
        <v>1128237000</v>
      </c>
      <c r="K170" s="16"/>
      <c r="L170" s="16"/>
      <c r="M170" s="16"/>
      <c r="N170" s="16">
        <f t="shared" si="4"/>
        <v>1128237000</v>
      </c>
      <c r="O170" s="13" t="s">
        <v>516</v>
      </c>
    </row>
    <row r="171" spans="1:15" ht="60" x14ac:dyDescent="0.25">
      <c r="A171" s="13">
        <f t="shared" si="5"/>
        <v>162</v>
      </c>
      <c r="B171" s="13" t="s">
        <v>130</v>
      </c>
      <c r="C171" s="13" t="s">
        <v>136</v>
      </c>
      <c r="D171" s="13" t="s">
        <v>143</v>
      </c>
      <c r="E171" s="13" t="s">
        <v>41</v>
      </c>
      <c r="F171" s="13" t="s">
        <v>144</v>
      </c>
      <c r="G171" s="14" t="s">
        <v>145</v>
      </c>
      <c r="H171" s="13" t="s">
        <v>146</v>
      </c>
      <c r="I171" s="13" t="s">
        <v>346</v>
      </c>
      <c r="J171" s="16">
        <v>200000000</v>
      </c>
      <c r="K171" s="16"/>
      <c r="L171" s="16"/>
      <c r="M171" s="16"/>
      <c r="N171" s="16">
        <f t="shared" si="4"/>
        <v>200000000</v>
      </c>
      <c r="O171" s="13" t="s">
        <v>516</v>
      </c>
    </row>
    <row r="172" spans="1:15" ht="75" x14ac:dyDescent="0.25">
      <c r="A172" s="13">
        <f t="shared" si="5"/>
        <v>163</v>
      </c>
      <c r="B172" s="13" t="s">
        <v>130</v>
      </c>
      <c r="C172" s="13" t="s">
        <v>136</v>
      </c>
      <c r="D172" s="13" t="s">
        <v>143</v>
      </c>
      <c r="E172" s="13" t="s">
        <v>41</v>
      </c>
      <c r="F172" s="13" t="s">
        <v>144</v>
      </c>
      <c r="G172" s="14" t="s">
        <v>145</v>
      </c>
      <c r="H172" s="13" t="s">
        <v>146</v>
      </c>
      <c r="I172" s="13" t="s">
        <v>347</v>
      </c>
      <c r="J172" s="16">
        <v>200000000</v>
      </c>
      <c r="K172" s="16"/>
      <c r="L172" s="16"/>
      <c r="M172" s="16"/>
      <c r="N172" s="16">
        <f t="shared" si="4"/>
        <v>200000000</v>
      </c>
      <c r="O172" s="13" t="s">
        <v>516</v>
      </c>
    </row>
    <row r="173" spans="1:15" ht="60" x14ac:dyDescent="0.25">
      <c r="A173" s="13">
        <f t="shared" si="5"/>
        <v>164</v>
      </c>
      <c r="B173" s="13" t="s">
        <v>130</v>
      </c>
      <c r="C173" s="13" t="s">
        <v>136</v>
      </c>
      <c r="D173" s="13" t="s">
        <v>143</v>
      </c>
      <c r="E173" s="13" t="s">
        <v>41</v>
      </c>
      <c r="F173" s="13" t="s">
        <v>144</v>
      </c>
      <c r="G173" s="14" t="s">
        <v>145</v>
      </c>
      <c r="H173" s="13" t="s">
        <v>146</v>
      </c>
      <c r="I173" s="13" t="s">
        <v>348</v>
      </c>
      <c r="J173" s="16"/>
      <c r="K173" s="16">
        <v>10000000</v>
      </c>
      <c r="L173" s="16">
        <v>10000000</v>
      </c>
      <c r="M173" s="16">
        <v>10000000</v>
      </c>
      <c r="N173" s="16">
        <f t="shared" si="4"/>
        <v>30000000</v>
      </c>
      <c r="O173" s="13" t="s">
        <v>516</v>
      </c>
    </row>
    <row r="174" spans="1:15" ht="60" x14ac:dyDescent="0.25">
      <c r="A174" s="13">
        <f t="shared" si="5"/>
        <v>165</v>
      </c>
      <c r="B174" s="13" t="s">
        <v>130</v>
      </c>
      <c r="C174" s="13" t="s">
        <v>136</v>
      </c>
      <c r="D174" s="13" t="s">
        <v>147</v>
      </c>
      <c r="E174" s="13" t="s">
        <v>41</v>
      </c>
      <c r="F174" s="13" t="s">
        <v>144</v>
      </c>
      <c r="G174" s="14" t="s">
        <v>145</v>
      </c>
      <c r="H174" s="13" t="s">
        <v>148</v>
      </c>
      <c r="I174" s="13" t="s">
        <v>349</v>
      </c>
      <c r="J174" s="16"/>
      <c r="K174" s="16">
        <v>1200000000</v>
      </c>
      <c r="L174" s="16">
        <v>813252952</v>
      </c>
      <c r="M174" s="16">
        <v>780000000</v>
      </c>
      <c r="N174" s="16">
        <f t="shared" si="4"/>
        <v>2793252952</v>
      </c>
      <c r="O174" s="13" t="s">
        <v>516</v>
      </c>
    </row>
    <row r="175" spans="1:15" ht="45" x14ac:dyDescent="0.25">
      <c r="A175" s="13">
        <f t="shared" si="5"/>
        <v>166</v>
      </c>
      <c r="B175" s="13" t="s">
        <v>130</v>
      </c>
      <c r="C175" s="13" t="s">
        <v>136</v>
      </c>
      <c r="D175" s="13" t="s">
        <v>147</v>
      </c>
      <c r="E175" s="13" t="s">
        <v>41</v>
      </c>
      <c r="F175" s="13" t="s">
        <v>144</v>
      </c>
      <c r="G175" s="14" t="s">
        <v>145</v>
      </c>
      <c r="H175" s="13" t="s">
        <v>148</v>
      </c>
      <c r="I175" s="13" t="s">
        <v>350</v>
      </c>
      <c r="J175" s="16"/>
      <c r="K175" s="16">
        <v>29704127</v>
      </c>
      <c r="L175" s="16">
        <v>20000000</v>
      </c>
      <c r="M175" s="16">
        <v>20000000</v>
      </c>
      <c r="N175" s="16">
        <f t="shared" si="4"/>
        <v>69704127</v>
      </c>
      <c r="O175" s="13" t="s">
        <v>516</v>
      </c>
    </row>
    <row r="176" spans="1:15" ht="45" x14ac:dyDescent="0.25">
      <c r="A176" s="13">
        <f t="shared" si="5"/>
        <v>167</v>
      </c>
      <c r="B176" s="13" t="s">
        <v>130</v>
      </c>
      <c r="C176" s="13" t="s">
        <v>136</v>
      </c>
      <c r="D176" s="13" t="s">
        <v>147</v>
      </c>
      <c r="E176" s="13" t="s">
        <v>41</v>
      </c>
      <c r="F176" s="13" t="s">
        <v>144</v>
      </c>
      <c r="G176" s="14" t="s">
        <v>145</v>
      </c>
      <c r="H176" s="13" t="s">
        <v>148</v>
      </c>
      <c r="I176" s="13" t="s">
        <v>351</v>
      </c>
      <c r="J176" s="16"/>
      <c r="K176" s="16">
        <v>5419586775</v>
      </c>
      <c r="L176" s="16">
        <v>1683001815</v>
      </c>
      <c r="M176" s="16">
        <v>960565387</v>
      </c>
      <c r="N176" s="16">
        <f t="shared" si="4"/>
        <v>8063153977</v>
      </c>
      <c r="O176" s="13" t="s">
        <v>516</v>
      </c>
    </row>
    <row r="177" spans="1:15" ht="45" x14ac:dyDescent="0.25">
      <c r="A177" s="13">
        <f t="shared" si="5"/>
        <v>168</v>
      </c>
      <c r="B177" s="13" t="s">
        <v>130</v>
      </c>
      <c r="C177" s="13" t="s">
        <v>136</v>
      </c>
      <c r="D177" s="13" t="s">
        <v>147</v>
      </c>
      <c r="E177" s="13" t="s">
        <v>41</v>
      </c>
      <c r="F177" s="13" t="s">
        <v>144</v>
      </c>
      <c r="G177" s="14" t="s">
        <v>145</v>
      </c>
      <c r="H177" s="13" t="s">
        <v>148</v>
      </c>
      <c r="I177" s="13" t="s">
        <v>352</v>
      </c>
      <c r="J177" s="16"/>
      <c r="K177" s="16">
        <v>5453595000</v>
      </c>
      <c r="L177" s="16">
        <v>5726274750</v>
      </c>
      <c r="M177" s="16">
        <v>6012588487</v>
      </c>
      <c r="N177" s="16">
        <f t="shared" si="4"/>
        <v>17192458237</v>
      </c>
      <c r="O177" s="13" t="s">
        <v>516</v>
      </c>
    </row>
    <row r="178" spans="1:15" ht="45" x14ac:dyDescent="0.25">
      <c r="A178" s="13">
        <f t="shared" si="5"/>
        <v>169</v>
      </c>
      <c r="B178" s="13" t="s">
        <v>149</v>
      </c>
      <c r="C178" s="13" t="s">
        <v>150</v>
      </c>
      <c r="D178" s="13" t="s">
        <v>151</v>
      </c>
      <c r="E178" s="13" t="s">
        <v>41</v>
      </c>
      <c r="F178" s="13" t="s">
        <v>152</v>
      </c>
      <c r="G178" s="14" t="s">
        <v>153</v>
      </c>
      <c r="H178" s="13" t="s">
        <v>154</v>
      </c>
      <c r="I178" s="13" t="s">
        <v>353</v>
      </c>
      <c r="J178" s="16">
        <v>1438000000</v>
      </c>
      <c r="K178" s="16">
        <v>2760000000</v>
      </c>
      <c r="L178" s="16">
        <v>2415000000</v>
      </c>
      <c r="M178" s="16">
        <v>2125000000</v>
      </c>
      <c r="N178" s="16">
        <f t="shared" si="4"/>
        <v>8738000000</v>
      </c>
      <c r="O178" s="13" t="s">
        <v>517</v>
      </c>
    </row>
    <row r="179" spans="1:15" ht="75" x14ac:dyDescent="0.25">
      <c r="A179" s="13">
        <f t="shared" si="5"/>
        <v>170</v>
      </c>
      <c r="B179" s="13" t="s">
        <v>155</v>
      </c>
      <c r="C179" s="13" t="s">
        <v>156</v>
      </c>
      <c r="D179" s="13" t="s">
        <v>151</v>
      </c>
      <c r="E179" s="13" t="s">
        <v>41</v>
      </c>
      <c r="F179" s="13" t="s">
        <v>157</v>
      </c>
      <c r="G179" s="14" t="s">
        <v>158</v>
      </c>
      <c r="H179" s="13" t="s">
        <v>159</v>
      </c>
      <c r="I179" s="13" t="s">
        <v>354</v>
      </c>
      <c r="J179" s="16">
        <v>100000000</v>
      </c>
      <c r="K179" s="16">
        <v>150000000</v>
      </c>
      <c r="L179" s="16">
        <v>200000000</v>
      </c>
      <c r="M179" s="16">
        <v>200000000</v>
      </c>
      <c r="N179" s="16">
        <f t="shared" si="4"/>
        <v>650000000</v>
      </c>
      <c r="O179" s="13" t="s">
        <v>518</v>
      </c>
    </row>
    <row r="180" spans="1:15" ht="75" x14ac:dyDescent="0.25">
      <c r="A180" s="13">
        <f t="shared" si="5"/>
        <v>171</v>
      </c>
      <c r="B180" s="13" t="s">
        <v>155</v>
      </c>
      <c r="C180" s="13" t="s">
        <v>156</v>
      </c>
      <c r="D180" s="13" t="s">
        <v>151</v>
      </c>
      <c r="E180" s="13" t="s">
        <v>41</v>
      </c>
      <c r="F180" s="13" t="s">
        <v>157</v>
      </c>
      <c r="G180" s="14" t="s">
        <v>158</v>
      </c>
      <c r="H180" s="13" t="s">
        <v>159</v>
      </c>
      <c r="I180" s="13" t="s">
        <v>355</v>
      </c>
      <c r="J180" s="16">
        <v>192000000</v>
      </c>
      <c r="K180" s="16">
        <v>400000000</v>
      </c>
      <c r="L180" s="16">
        <v>550000000</v>
      </c>
      <c r="M180" s="16">
        <v>500000000</v>
      </c>
      <c r="N180" s="16">
        <f t="shared" si="4"/>
        <v>1642000000</v>
      </c>
      <c r="O180" s="13" t="s">
        <v>518</v>
      </c>
    </row>
    <row r="181" spans="1:15" ht="75" x14ac:dyDescent="0.25">
      <c r="A181" s="13">
        <f t="shared" si="5"/>
        <v>172</v>
      </c>
      <c r="B181" s="13" t="s">
        <v>155</v>
      </c>
      <c r="C181" s="13" t="s">
        <v>156</v>
      </c>
      <c r="D181" s="13" t="s">
        <v>151</v>
      </c>
      <c r="E181" s="13" t="s">
        <v>41</v>
      </c>
      <c r="F181" s="13" t="s">
        <v>157</v>
      </c>
      <c r="G181" s="14" t="s">
        <v>158</v>
      </c>
      <c r="H181" s="13" t="s">
        <v>159</v>
      </c>
      <c r="I181" s="13" t="s">
        <v>356</v>
      </c>
      <c r="J181" s="16">
        <v>100000000</v>
      </c>
      <c r="K181" s="16"/>
      <c r="L181" s="16"/>
      <c r="M181" s="16"/>
      <c r="N181" s="16">
        <f t="shared" si="4"/>
        <v>100000000</v>
      </c>
      <c r="O181" s="13" t="s">
        <v>518</v>
      </c>
    </row>
    <row r="182" spans="1:15" ht="60" x14ac:dyDescent="0.25">
      <c r="A182" s="13">
        <f t="shared" si="5"/>
        <v>173</v>
      </c>
      <c r="B182" s="13" t="s">
        <v>149</v>
      </c>
      <c r="C182" s="13" t="s">
        <v>160</v>
      </c>
      <c r="D182" s="13" t="s">
        <v>151</v>
      </c>
      <c r="E182" s="13" t="s">
        <v>41</v>
      </c>
      <c r="F182" s="13" t="s">
        <v>161</v>
      </c>
      <c r="G182" s="14" t="s">
        <v>162</v>
      </c>
      <c r="H182" s="13" t="s">
        <v>163</v>
      </c>
      <c r="I182" s="13" t="s">
        <v>357</v>
      </c>
      <c r="J182" s="16"/>
      <c r="K182" s="16">
        <v>600000000</v>
      </c>
      <c r="L182" s="16"/>
      <c r="M182" s="16">
        <v>600000000</v>
      </c>
      <c r="N182" s="16">
        <f t="shared" si="4"/>
        <v>1200000000</v>
      </c>
      <c r="O182" s="13" t="s">
        <v>519</v>
      </c>
    </row>
    <row r="183" spans="1:15" ht="120" x14ac:dyDescent="0.25">
      <c r="A183" s="13">
        <f t="shared" si="5"/>
        <v>174</v>
      </c>
      <c r="B183" s="13" t="s">
        <v>149</v>
      </c>
      <c r="C183" s="13" t="s">
        <v>150</v>
      </c>
      <c r="D183" s="13" t="s">
        <v>141</v>
      </c>
      <c r="E183" s="13" t="s">
        <v>164</v>
      </c>
      <c r="F183" s="13" t="s">
        <v>165</v>
      </c>
      <c r="G183" s="15" t="s">
        <v>166</v>
      </c>
      <c r="H183" s="13" t="s">
        <v>167</v>
      </c>
      <c r="I183" s="13" t="s">
        <v>358</v>
      </c>
      <c r="J183" s="16"/>
      <c r="K183" s="16">
        <v>981300000</v>
      </c>
      <c r="L183" s="16"/>
      <c r="M183" s="16"/>
      <c r="N183" s="16">
        <f t="shared" si="4"/>
        <v>981300000</v>
      </c>
      <c r="O183" s="13" t="s">
        <v>520</v>
      </c>
    </row>
    <row r="184" spans="1:15" ht="60" x14ac:dyDescent="0.25">
      <c r="A184" s="13">
        <f t="shared" si="5"/>
        <v>175</v>
      </c>
      <c r="B184" s="13" t="s">
        <v>149</v>
      </c>
      <c r="C184" s="13" t="s">
        <v>150</v>
      </c>
      <c r="D184" s="13" t="s">
        <v>45</v>
      </c>
      <c r="E184" s="13" t="s">
        <v>46</v>
      </c>
      <c r="F184" s="13" t="s">
        <v>47</v>
      </c>
      <c r="G184" s="14" t="s">
        <v>48</v>
      </c>
      <c r="H184" s="13" t="s">
        <v>49</v>
      </c>
      <c r="I184" s="21" t="s">
        <v>359</v>
      </c>
      <c r="J184" s="47">
        <v>1857572059</v>
      </c>
      <c r="K184" s="16">
        <v>2000000000</v>
      </c>
      <c r="L184" s="16"/>
      <c r="M184" s="16"/>
      <c r="N184" s="16">
        <f t="shared" si="4"/>
        <v>3857572059</v>
      </c>
      <c r="O184" s="13" t="s">
        <v>512</v>
      </c>
    </row>
    <row r="185" spans="1:15" ht="60" x14ac:dyDescent="0.25">
      <c r="A185" s="13">
        <f t="shared" si="5"/>
        <v>176</v>
      </c>
      <c r="B185" s="13" t="s">
        <v>149</v>
      </c>
      <c r="C185" s="13" t="s">
        <v>160</v>
      </c>
      <c r="D185" s="13" t="s">
        <v>151</v>
      </c>
      <c r="E185" s="13" t="s">
        <v>41</v>
      </c>
      <c r="F185" s="13" t="s">
        <v>161</v>
      </c>
      <c r="G185" s="14" t="s">
        <v>162</v>
      </c>
      <c r="H185" s="13" t="s">
        <v>163</v>
      </c>
      <c r="I185" s="13" t="s">
        <v>360</v>
      </c>
      <c r="J185" s="16">
        <v>1435000000</v>
      </c>
      <c r="K185" s="16"/>
      <c r="L185" s="16"/>
      <c r="M185" s="16">
        <v>650000000</v>
      </c>
      <c r="N185" s="16">
        <f t="shared" si="4"/>
        <v>2085000000</v>
      </c>
      <c r="O185" s="13" t="s">
        <v>519</v>
      </c>
    </row>
    <row r="186" spans="1:15" ht="45" x14ac:dyDescent="0.25">
      <c r="A186" s="13">
        <f t="shared" si="5"/>
        <v>177</v>
      </c>
      <c r="B186" s="13" t="s">
        <v>38</v>
      </c>
      <c r="C186" s="13" t="s">
        <v>39</v>
      </c>
      <c r="D186" s="13" t="s">
        <v>40</v>
      </c>
      <c r="E186" s="13" t="s">
        <v>41</v>
      </c>
      <c r="F186" s="13" t="s">
        <v>42</v>
      </c>
      <c r="G186" s="14" t="s">
        <v>43</v>
      </c>
      <c r="H186" s="13" t="s">
        <v>44</v>
      </c>
      <c r="I186" s="13" t="s">
        <v>361</v>
      </c>
      <c r="J186" s="16"/>
      <c r="K186" s="16"/>
      <c r="L186" s="16">
        <v>400000000</v>
      </c>
      <c r="M186" s="16"/>
      <c r="N186" s="16">
        <f t="shared" si="4"/>
        <v>400000000</v>
      </c>
      <c r="O186" s="13" t="s">
        <v>519</v>
      </c>
    </row>
    <row r="187" spans="1:15" ht="45" x14ac:dyDescent="0.25">
      <c r="A187" s="13">
        <f t="shared" si="5"/>
        <v>178</v>
      </c>
      <c r="B187" s="13" t="s">
        <v>38</v>
      </c>
      <c r="C187" s="13" t="s">
        <v>39</v>
      </c>
      <c r="D187" s="13" t="s">
        <v>40</v>
      </c>
      <c r="E187" s="13" t="s">
        <v>41</v>
      </c>
      <c r="F187" s="13" t="s">
        <v>42</v>
      </c>
      <c r="G187" s="14" t="s">
        <v>43</v>
      </c>
      <c r="H187" s="13" t="s">
        <v>44</v>
      </c>
      <c r="I187" s="13" t="s">
        <v>362</v>
      </c>
      <c r="J187" s="16"/>
      <c r="K187" s="16">
        <v>300000000</v>
      </c>
      <c r="L187" s="16"/>
      <c r="M187" s="16"/>
      <c r="N187" s="16">
        <f t="shared" si="4"/>
        <v>300000000</v>
      </c>
      <c r="O187" s="13" t="s">
        <v>518</v>
      </c>
    </row>
    <row r="188" spans="1:15" ht="60" x14ac:dyDescent="0.25">
      <c r="A188" s="13">
        <f t="shared" si="5"/>
        <v>179</v>
      </c>
      <c r="B188" s="13" t="s">
        <v>38</v>
      </c>
      <c r="C188" s="13" t="s">
        <v>39</v>
      </c>
      <c r="D188" s="13" t="s">
        <v>40</v>
      </c>
      <c r="E188" s="13" t="s">
        <v>41</v>
      </c>
      <c r="F188" s="13" t="s">
        <v>42</v>
      </c>
      <c r="G188" s="14" t="s">
        <v>43</v>
      </c>
      <c r="H188" s="13" t="s">
        <v>44</v>
      </c>
      <c r="I188" s="13" t="s">
        <v>363</v>
      </c>
      <c r="J188" s="16"/>
      <c r="K188" s="16"/>
      <c r="L188" s="16">
        <v>860000000</v>
      </c>
      <c r="M188" s="16"/>
      <c r="N188" s="16">
        <f t="shared" si="4"/>
        <v>860000000</v>
      </c>
      <c r="O188" s="13" t="s">
        <v>519</v>
      </c>
    </row>
    <row r="189" spans="1:15" ht="60" x14ac:dyDescent="0.25">
      <c r="A189" s="13">
        <f t="shared" si="5"/>
        <v>180</v>
      </c>
      <c r="B189" s="13" t="s">
        <v>149</v>
      </c>
      <c r="C189" s="13" t="s">
        <v>160</v>
      </c>
      <c r="D189" s="13" t="s">
        <v>45</v>
      </c>
      <c r="E189" s="13" t="s">
        <v>46</v>
      </c>
      <c r="F189" s="13" t="s">
        <v>47</v>
      </c>
      <c r="G189" s="14" t="s">
        <v>48</v>
      </c>
      <c r="H189" s="13" t="s">
        <v>49</v>
      </c>
      <c r="I189" s="13" t="s">
        <v>364</v>
      </c>
      <c r="J189" s="47">
        <v>14577250</v>
      </c>
      <c r="K189" s="16">
        <v>500000000</v>
      </c>
      <c r="L189" s="16"/>
      <c r="M189" s="16"/>
      <c r="N189" s="16">
        <f t="shared" si="4"/>
        <v>514577250</v>
      </c>
      <c r="O189" s="13" t="s">
        <v>512</v>
      </c>
    </row>
    <row r="190" spans="1:15" ht="45" x14ac:dyDescent="0.25">
      <c r="A190" s="13">
        <f t="shared" si="5"/>
        <v>181</v>
      </c>
      <c r="B190" s="13" t="s">
        <v>149</v>
      </c>
      <c r="C190" s="13" t="s">
        <v>150</v>
      </c>
      <c r="D190" s="13" t="s">
        <v>151</v>
      </c>
      <c r="E190" s="13" t="s">
        <v>41</v>
      </c>
      <c r="F190" s="13" t="s">
        <v>161</v>
      </c>
      <c r="G190" s="14" t="s">
        <v>162</v>
      </c>
      <c r="H190" s="13" t="s">
        <v>163</v>
      </c>
      <c r="I190" s="13" t="s">
        <v>365</v>
      </c>
      <c r="J190" s="16"/>
      <c r="K190" s="16"/>
      <c r="L190" s="16"/>
      <c r="M190" s="16">
        <v>600000000</v>
      </c>
      <c r="N190" s="16">
        <f t="shared" si="4"/>
        <v>600000000</v>
      </c>
      <c r="O190" s="13" t="s">
        <v>519</v>
      </c>
    </row>
    <row r="191" spans="1:15" ht="45" x14ac:dyDescent="0.25">
      <c r="A191" s="13">
        <f t="shared" si="5"/>
        <v>182</v>
      </c>
      <c r="B191" s="13" t="s">
        <v>149</v>
      </c>
      <c r="C191" s="13" t="s">
        <v>168</v>
      </c>
      <c r="D191" s="13" t="s">
        <v>45</v>
      </c>
      <c r="E191" s="13" t="s">
        <v>46</v>
      </c>
      <c r="F191" s="13" t="s">
        <v>47</v>
      </c>
      <c r="G191" s="14" t="s">
        <v>48</v>
      </c>
      <c r="H191" s="13" t="s">
        <v>49</v>
      </c>
      <c r="I191" s="13" t="s">
        <v>366</v>
      </c>
      <c r="J191" s="16"/>
      <c r="K191" s="16">
        <v>150000000</v>
      </c>
      <c r="L191" s="16"/>
      <c r="M191" s="16"/>
      <c r="N191" s="16">
        <f t="shared" si="4"/>
        <v>150000000</v>
      </c>
      <c r="O191" s="13" t="s">
        <v>512</v>
      </c>
    </row>
    <row r="192" spans="1:15" ht="45" x14ac:dyDescent="0.25">
      <c r="A192" s="13">
        <f t="shared" si="5"/>
        <v>183</v>
      </c>
      <c r="B192" s="13" t="s">
        <v>149</v>
      </c>
      <c r="C192" s="13" t="s">
        <v>168</v>
      </c>
      <c r="D192" s="13" t="s">
        <v>45</v>
      </c>
      <c r="E192" s="13" t="s">
        <v>46</v>
      </c>
      <c r="F192" s="13" t="s">
        <v>47</v>
      </c>
      <c r="G192" s="14" t="s">
        <v>48</v>
      </c>
      <c r="H192" s="13" t="s">
        <v>49</v>
      </c>
      <c r="I192" s="13" t="s">
        <v>367</v>
      </c>
      <c r="J192" s="47">
        <v>76234315</v>
      </c>
      <c r="K192" s="16">
        <v>65000000</v>
      </c>
      <c r="L192" s="16"/>
      <c r="M192" s="16"/>
      <c r="N192" s="16">
        <f t="shared" si="4"/>
        <v>141234315</v>
      </c>
      <c r="O192" s="13" t="s">
        <v>512</v>
      </c>
    </row>
    <row r="193" spans="1:15" ht="45" x14ac:dyDescent="0.25">
      <c r="A193" s="13">
        <f t="shared" si="5"/>
        <v>184</v>
      </c>
      <c r="B193" s="13" t="s">
        <v>149</v>
      </c>
      <c r="C193" s="13" t="s">
        <v>168</v>
      </c>
      <c r="D193" s="13" t="s">
        <v>45</v>
      </c>
      <c r="E193" s="13" t="s">
        <v>46</v>
      </c>
      <c r="F193" s="13" t="s">
        <v>47</v>
      </c>
      <c r="G193" s="14" t="s">
        <v>48</v>
      </c>
      <c r="H193" s="13" t="s">
        <v>49</v>
      </c>
      <c r="I193" s="13" t="s">
        <v>368</v>
      </c>
      <c r="J193" s="16">
        <v>932889575</v>
      </c>
      <c r="K193" s="16">
        <v>1000000000</v>
      </c>
      <c r="L193" s="16"/>
      <c r="M193" s="16"/>
      <c r="N193" s="16">
        <f t="shared" si="4"/>
        <v>1932889575</v>
      </c>
      <c r="O193" s="13" t="s">
        <v>512</v>
      </c>
    </row>
    <row r="194" spans="1:15" ht="75" x14ac:dyDescent="0.25">
      <c r="A194" s="13">
        <f t="shared" si="5"/>
        <v>185</v>
      </c>
      <c r="B194" s="13" t="s">
        <v>149</v>
      </c>
      <c r="C194" s="13" t="s">
        <v>156</v>
      </c>
      <c r="D194" s="13" t="s">
        <v>45</v>
      </c>
      <c r="E194" s="13" t="s">
        <v>46</v>
      </c>
      <c r="F194" s="13" t="s">
        <v>47</v>
      </c>
      <c r="G194" s="14" t="s">
        <v>48</v>
      </c>
      <c r="H194" s="13" t="s">
        <v>49</v>
      </c>
      <c r="I194" s="13" t="s">
        <v>369</v>
      </c>
      <c r="J194" s="47">
        <v>500000564</v>
      </c>
      <c r="K194" s="16"/>
      <c r="L194" s="16"/>
      <c r="M194" s="16"/>
      <c r="N194" s="16">
        <f t="shared" si="4"/>
        <v>500000564</v>
      </c>
      <c r="O194" s="13" t="s">
        <v>512</v>
      </c>
    </row>
    <row r="195" spans="1:15" ht="45" x14ac:dyDescent="0.25">
      <c r="A195" s="13">
        <f t="shared" si="5"/>
        <v>186</v>
      </c>
      <c r="B195" s="13" t="s">
        <v>169</v>
      </c>
      <c r="C195" s="13" t="s">
        <v>170</v>
      </c>
      <c r="D195" s="13" t="s">
        <v>171</v>
      </c>
      <c r="E195" s="13" t="s">
        <v>41</v>
      </c>
      <c r="F195" s="13" t="s">
        <v>172</v>
      </c>
      <c r="G195" s="14" t="s">
        <v>173</v>
      </c>
      <c r="H195" s="13" t="s">
        <v>174</v>
      </c>
      <c r="I195" s="13" t="s">
        <v>370</v>
      </c>
      <c r="J195" s="16">
        <v>153500000</v>
      </c>
      <c r="K195" s="16">
        <v>102000000</v>
      </c>
      <c r="L195" s="16">
        <v>85000000</v>
      </c>
      <c r="M195" s="16">
        <v>85000000</v>
      </c>
      <c r="N195" s="16">
        <f t="shared" si="4"/>
        <v>425500000</v>
      </c>
      <c r="O195" s="13" t="s">
        <v>521</v>
      </c>
    </row>
    <row r="196" spans="1:15" ht="45" x14ac:dyDescent="0.25">
      <c r="A196" s="13">
        <f t="shared" si="5"/>
        <v>187</v>
      </c>
      <c r="B196" s="13" t="s">
        <v>169</v>
      </c>
      <c r="C196" s="13" t="s">
        <v>170</v>
      </c>
      <c r="D196" s="13" t="s">
        <v>171</v>
      </c>
      <c r="E196" s="13" t="s">
        <v>41</v>
      </c>
      <c r="F196" s="13" t="s">
        <v>172</v>
      </c>
      <c r="G196" s="14" t="s">
        <v>173</v>
      </c>
      <c r="H196" s="13" t="s">
        <v>174</v>
      </c>
      <c r="I196" s="13" t="s">
        <v>371</v>
      </c>
      <c r="J196" s="16">
        <v>100000000</v>
      </c>
      <c r="K196" s="16"/>
      <c r="L196" s="16">
        <v>100000000</v>
      </c>
      <c r="M196" s="16">
        <v>200000000</v>
      </c>
      <c r="N196" s="16">
        <f t="shared" si="4"/>
        <v>400000000</v>
      </c>
      <c r="O196" s="13" t="s">
        <v>521</v>
      </c>
    </row>
    <row r="197" spans="1:15" ht="45" x14ac:dyDescent="0.25">
      <c r="A197" s="13">
        <f t="shared" si="5"/>
        <v>188</v>
      </c>
      <c r="B197" s="13" t="s">
        <v>169</v>
      </c>
      <c r="C197" s="13" t="s">
        <v>170</v>
      </c>
      <c r="D197" s="13" t="s">
        <v>171</v>
      </c>
      <c r="E197" s="13" t="s">
        <v>41</v>
      </c>
      <c r="F197" s="13" t="s">
        <v>172</v>
      </c>
      <c r="G197" s="14" t="s">
        <v>173</v>
      </c>
      <c r="H197" s="13" t="s">
        <v>174</v>
      </c>
      <c r="I197" s="13" t="s">
        <v>372</v>
      </c>
      <c r="J197" s="16">
        <v>30000000</v>
      </c>
      <c r="K197" s="16"/>
      <c r="L197" s="16">
        <v>30000000</v>
      </c>
      <c r="M197" s="16">
        <v>120000000</v>
      </c>
      <c r="N197" s="16">
        <f t="shared" si="4"/>
        <v>180000000</v>
      </c>
      <c r="O197" s="13" t="s">
        <v>521</v>
      </c>
    </row>
    <row r="198" spans="1:15" ht="45" x14ac:dyDescent="0.25">
      <c r="A198" s="13">
        <f t="shared" si="5"/>
        <v>189</v>
      </c>
      <c r="B198" s="13" t="s">
        <v>169</v>
      </c>
      <c r="C198" s="13" t="s">
        <v>170</v>
      </c>
      <c r="D198" s="13" t="s">
        <v>171</v>
      </c>
      <c r="E198" s="13" t="s">
        <v>41</v>
      </c>
      <c r="F198" s="13" t="s">
        <v>172</v>
      </c>
      <c r="G198" s="14" t="s">
        <v>173</v>
      </c>
      <c r="H198" s="13" t="s">
        <v>174</v>
      </c>
      <c r="I198" s="13" t="s">
        <v>373</v>
      </c>
      <c r="J198" s="16">
        <v>16500000</v>
      </c>
      <c r="K198" s="16"/>
      <c r="L198" s="16">
        <v>16500000</v>
      </c>
      <c r="M198" s="16"/>
      <c r="N198" s="16">
        <f t="shared" si="4"/>
        <v>33000000</v>
      </c>
      <c r="O198" s="13" t="s">
        <v>521</v>
      </c>
    </row>
    <row r="199" spans="1:15" ht="45" x14ac:dyDescent="0.25">
      <c r="A199" s="13">
        <f t="shared" si="5"/>
        <v>190</v>
      </c>
      <c r="B199" s="13" t="s">
        <v>169</v>
      </c>
      <c r="C199" s="13" t="s">
        <v>170</v>
      </c>
      <c r="D199" s="13" t="s">
        <v>171</v>
      </c>
      <c r="E199" s="13" t="s">
        <v>41</v>
      </c>
      <c r="F199" s="13" t="s">
        <v>172</v>
      </c>
      <c r="G199" s="14">
        <v>1114003390000</v>
      </c>
      <c r="H199" s="13" t="s">
        <v>174</v>
      </c>
      <c r="I199" s="13" t="s">
        <v>374</v>
      </c>
      <c r="J199" s="16">
        <v>1200000000</v>
      </c>
      <c r="K199" s="16">
        <v>300000000</v>
      </c>
      <c r="L199" s="16">
        <v>500000000</v>
      </c>
      <c r="M199" s="16">
        <v>800000000</v>
      </c>
      <c r="N199" s="16">
        <f t="shared" si="4"/>
        <v>2800000000</v>
      </c>
      <c r="O199" s="13" t="s">
        <v>521</v>
      </c>
    </row>
    <row r="200" spans="1:15" ht="45" x14ac:dyDescent="0.25">
      <c r="A200" s="13">
        <f t="shared" si="5"/>
        <v>191</v>
      </c>
      <c r="B200" s="13" t="s">
        <v>169</v>
      </c>
      <c r="C200" s="13" t="s">
        <v>170</v>
      </c>
      <c r="D200" s="13" t="s">
        <v>171</v>
      </c>
      <c r="E200" s="13" t="s">
        <v>41</v>
      </c>
      <c r="F200" s="13" t="s">
        <v>172</v>
      </c>
      <c r="G200" s="14" t="s">
        <v>173</v>
      </c>
      <c r="H200" s="13" t="s">
        <v>174</v>
      </c>
      <c r="I200" s="13" t="s">
        <v>375</v>
      </c>
      <c r="J200" s="16">
        <v>1500000000</v>
      </c>
      <c r="K200" s="16">
        <v>2233000000</v>
      </c>
      <c r="L200" s="16">
        <v>2158500000</v>
      </c>
      <c r="M200" s="16">
        <v>1649000000</v>
      </c>
      <c r="N200" s="16">
        <f t="shared" si="4"/>
        <v>7540500000</v>
      </c>
      <c r="O200" s="13" t="s">
        <v>521</v>
      </c>
    </row>
    <row r="201" spans="1:15" ht="45" x14ac:dyDescent="0.25">
      <c r="A201" s="13">
        <f t="shared" si="5"/>
        <v>192</v>
      </c>
      <c r="B201" s="13" t="s">
        <v>169</v>
      </c>
      <c r="C201" s="13" t="s">
        <v>170</v>
      </c>
      <c r="D201" s="13" t="s">
        <v>171</v>
      </c>
      <c r="E201" s="13" t="s">
        <v>41</v>
      </c>
      <c r="F201" s="13" t="s">
        <v>172</v>
      </c>
      <c r="G201" s="14" t="s">
        <v>173</v>
      </c>
      <c r="H201" s="13" t="s">
        <v>174</v>
      </c>
      <c r="I201" s="13" t="s">
        <v>376</v>
      </c>
      <c r="J201" s="16"/>
      <c r="K201" s="16">
        <v>57000000</v>
      </c>
      <c r="L201" s="16"/>
      <c r="M201" s="16">
        <v>36000000</v>
      </c>
      <c r="N201" s="16">
        <f t="shared" si="4"/>
        <v>93000000</v>
      </c>
      <c r="O201" s="13" t="s">
        <v>521</v>
      </c>
    </row>
    <row r="202" spans="1:15" ht="45" x14ac:dyDescent="0.25">
      <c r="A202" s="13">
        <f t="shared" si="5"/>
        <v>193</v>
      </c>
      <c r="B202" s="13" t="s">
        <v>169</v>
      </c>
      <c r="C202" s="13" t="s">
        <v>170</v>
      </c>
      <c r="D202" s="13" t="s">
        <v>171</v>
      </c>
      <c r="E202" s="13" t="s">
        <v>41</v>
      </c>
      <c r="F202" s="13" t="s">
        <v>172</v>
      </c>
      <c r="G202" s="14" t="s">
        <v>173</v>
      </c>
      <c r="H202" s="13" t="s">
        <v>174</v>
      </c>
      <c r="I202" s="13" t="s">
        <v>377</v>
      </c>
      <c r="J202" s="16"/>
      <c r="K202" s="16">
        <v>308000000</v>
      </c>
      <c r="L202" s="16">
        <v>110000000</v>
      </c>
      <c r="M202" s="16">
        <v>110000000</v>
      </c>
      <c r="N202" s="16">
        <f t="shared" si="4"/>
        <v>528000000</v>
      </c>
      <c r="O202" s="13" t="s">
        <v>521</v>
      </c>
    </row>
    <row r="203" spans="1:15" ht="90" x14ac:dyDescent="0.25">
      <c r="A203" s="13">
        <f t="shared" si="5"/>
        <v>194</v>
      </c>
      <c r="B203" s="13" t="s">
        <v>175</v>
      </c>
      <c r="C203" s="13" t="s">
        <v>176</v>
      </c>
      <c r="D203" s="13" t="s">
        <v>177</v>
      </c>
      <c r="E203" s="13" t="s">
        <v>41</v>
      </c>
      <c r="F203" s="13" t="s">
        <v>178</v>
      </c>
      <c r="G203" s="14" t="s">
        <v>179</v>
      </c>
      <c r="H203" s="13" t="s">
        <v>180</v>
      </c>
      <c r="I203" s="13" t="s">
        <v>378</v>
      </c>
      <c r="J203" s="16">
        <v>650000000</v>
      </c>
      <c r="K203" s="16">
        <v>150000000</v>
      </c>
      <c r="L203" s="16"/>
      <c r="M203" s="16"/>
      <c r="N203" s="16">
        <f t="shared" ref="N203:N236" si="6">SUM(J203:M203)</f>
        <v>800000000</v>
      </c>
      <c r="O203" s="13" t="s">
        <v>522</v>
      </c>
    </row>
    <row r="204" spans="1:15" ht="60" x14ac:dyDescent="0.25">
      <c r="A204" s="13">
        <f t="shared" ref="A204:A236" si="7">+A203+1</f>
        <v>195</v>
      </c>
      <c r="B204" s="13" t="s">
        <v>175</v>
      </c>
      <c r="C204" s="13" t="s">
        <v>181</v>
      </c>
      <c r="D204" s="13" t="s">
        <v>141</v>
      </c>
      <c r="E204" s="13" t="s">
        <v>164</v>
      </c>
      <c r="F204" s="13" t="s">
        <v>165</v>
      </c>
      <c r="G204" s="14" t="s">
        <v>166</v>
      </c>
      <c r="H204" s="13" t="s">
        <v>167</v>
      </c>
      <c r="I204" s="13" t="s">
        <v>379</v>
      </c>
      <c r="J204" s="16">
        <v>400000000</v>
      </c>
      <c r="K204" s="16">
        <v>400000000</v>
      </c>
      <c r="L204" s="16"/>
      <c r="M204" s="16">
        <v>485000000</v>
      </c>
      <c r="N204" s="16">
        <f t="shared" si="6"/>
        <v>1285000000</v>
      </c>
      <c r="O204" s="13" t="s">
        <v>520</v>
      </c>
    </row>
    <row r="205" spans="1:15" ht="60" x14ac:dyDescent="0.25">
      <c r="A205" s="13">
        <f t="shared" si="7"/>
        <v>196</v>
      </c>
      <c r="B205" s="13" t="s">
        <v>175</v>
      </c>
      <c r="C205" s="13" t="s">
        <v>181</v>
      </c>
      <c r="D205" s="13" t="s">
        <v>141</v>
      </c>
      <c r="E205" s="13" t="s">
        <v>164</v>
      </c>
      <c r="F205" s="13" t="s">
        <v>165</v>
      </c>
      <c r="G205" s="14" t="s">
        <v>166</v>
      </c>
      <c r="H205" s="13" t="s">
        <v>167</v>
      </c>
      <c r="I205" s="13" t="s">
        <v>380</v>
      </c>
      <c r="J205" s="16">
        <v>278000000</v>
      </c>
      <c r="K205" s="16"/>
      <c r="L205" s="16"/>
      <c r="M205" s="16"/>
      <c r="N205" s="16">
        <f t="shared" si="6"/>
        <v>278000000</v>
      </c>
      <c r="O205" s="13" t="s">
        <v>520</v>
      </c>
    </row>
    <row r="206" spans="1:15" ht="60" x14ac:dyDescent="0.25">
      <c r="A206" s="13">
        <f t="shared" si="7"/>
        <v>197</v>
      </c>
      <c r="B206" s="13" t="s">
        <v>175</v>
      </c>
      <c r="C206" s="13" t="s">
        <v>181</v>
      </c>
      <c r="D206" s="13" t="s">
        <v>141</v>
      </c>
      <c r="E206" s="13" t="s">
        <v>164</v>
      </c>
      <c r="F206" s="13" t="s">
        <v>165</v>
      </c>
      <c r="G206" s="14" t="s">
        <v>166</v>
      </c>
      <c r="H206" s="13" t="s">
        <v>167</v>
      </c>
      <c r="I206" s="13" t="s">
        <v>381</v>
      </c>
      <c r="J206" s="16">
        <v>800000000</v>
      </c>
      <c r="K206" s="16"/>
      <c r="L206" s="16"/>
      <c r="M206" s="16"/>
      <c r="N206" s="16">
        <f t="shared" si="6"/>
        <v>800000000</v>
      </c>
      <c r="O206" s="13" t="s">
        <v>520</v>
      </c>
    </row>
    <row r="207" spans="1:15" ht="60" x14ac:dyDescent="0.25">
      <c r="A207" s="13">
        <f t="shared" si="7"/>
        <v>198</v>
      </c>
      <c r="B207" s="13" t="s">
        <v>175</v>
      </c>
      <c r="C207" s="13" t="s">
        <v>181</v>
      </c>
      <c r="D207" s="13" t="s">
        <v>141</v>
      </c>
      <c r="E207" s="13" t="s">
        <v>164</v>
      </c>
      <c r="F207" s="13" t="s">
        <v>165</v>
      </c>
      <c r="G207" s="14" t="s">
        <v>166</v>
      </c>
      <c r="H207" s="13" t="s">
        <v>167</v>
      </c>
      <c r="I207" s="13" t="s">
        <v>382</v>
      </c>
      <c r="J207" s="16"/>
      <c r="K207" s="16">
        <f>50000000+210000000</f>
        <v>260000000</v>
      </c>
      <c r="L207" s="16"/>
      <c r="M207" s="16">
        <v>65000000</v>
      </c>
      <c r="N207" s="16">
        <f t="shared" si="6"/>
        <v>325000000</v>
      </c>
      <c r="O207" s="13" t="s">
        <v>520</v>
      </c>
    </row>
    <row r="208" spans="1:15" ht="60" x14ac:dyDescent="0.25">
      <c r="A208" s="13">
        <f t="shared" si="7"/>
        <v>199</v>
      </c>
      <c r="B208" s="13" t="s">
        <v>38</v>
      </c>
      <c r="C208" s="13" t="s">
        <v>181</v>
      </c>
      <c r="D208" s="13" t="s">
        <v>40</v>
      </c>
      <c r="E208" s="13" t="s">
        <v>41</v>
      </c>
      <c r="F208" s="13" t="s">
        <v>42</v>
      </c>
      <c r="G208" s="14" t="s">
        <v>43</v>
      </c>
      <c r="H208" s="13" t="s">
        <v>44</v>
      </c>
      <c r="I208" s="13" t="s">
        <v>383</v>
      </c>
      <c r="J208" s="16"/>
      <c r="K208" s="16">
        <v>400000000</v>
      </c>
      <c r="L208" s="16"/>
      <c r="M208" s="16"/>
      <c r="N208" s="16">
        <f t="shared" si="6"/>
        <v>400000000</v>
      </c>
      <c r="O208" s="13" t="s">
        <v>520</v>
      </c>
    </row>
    <row r="209" spans="1:15" ht="60" x14ac:dyDescent="0.25">
      <c r="A209" s="13">
        <f t="shared" si="7"/>
        <v>200</v>
      </c>
      <c r="B209" s="13" t="s">
        <v>175</v>
      </c>
      <c r="C209" s="13" t="s">
        <v>181</v>
      </c>
      <c r="D209" s="13" t="s">
        <v>141</v>
      </c>
      <c r="E209" s="13" t="s">
        <v>164</v>
      </c>
      <c r="F209" s="13" t="s">
        <v>165</v>
      </c>
      <c r="G209" s="14" t="s">
        <v>166</v>
      </c>
      <c r="H209" s="13" t="s">
        <v>167</v>
      </c>
      <c r="I209" s="13" t="s">
        <v>384</v>
      </c>
      <c r="J209" s="16"/>
      <c r="K209" s="16"/>
      <c r="L209" s="16">
        <v>530000000</v>
      </c>
      <c r="M209" s="16"/>
      <c r="N209" s="16">
        <f t="shared" si="6"/>
        <v>530000000</v>
      </c>
      <c r="O209" s="13" t="s">
        <v>520</v>
      </c>
    </row>
    <row r="210" spans="1:15" ht="60" x14ac:dyDescent="0.25">
      <c r="A210" s="13">
        <f t="shared" si="7"/>
        <v>201</v>
      </c>
      <c r="B210" s="13" t="s">
        <v>38</v>
      </c>
      <c r="C210" s="13" t="s">
        <v>181</v>
      </c>
      <c r="D210" s="13" t="s">
        <v>40</v>
      </c>
      <c r="E210" s="13" t="s">
        <v>41</v>
      </c>
      <c r="F210" s="13" t="s">
        <v>42</v>
      </c>
      <c r="G210" s="14" t="s">
        <v>43</v>
      </c>
      <c r="H210" s="13" t="s">
        <v>44</v>
      </c>
      <c r="I210" s="13" t="s">
        <v>385</v>
      </c>
      <c r="J210" s="16"/>
      <c r="K210" s="16"/>
      <c r="L210" s="16">
        <v>80000000</v>
      </c>
      <c r="M210" s="16"/>
      <c r="N210" s="16">
        <f t="shared" si="6"/>
        <v>80000000</v>
      </c>
      <c r="O210" s="13" t="s">
        <v>520</v>
      </c>
    </row>
    <row r="211" spans="1:15" ht="75" x14ac:dyDescent="0.25">
      <c r="A211" s="13">
        <f t="shared" si="7"/>
        <v>202</v>
      </c>
      <c r="B211" s="13" t="s">
        <v>149</v>
      </c>
      <c r="C211" s="13" t="s">
        <v>182</v>
      </c>
      <c r="D211" s="13" t="s">
        <v>141</v>
      </c>
      <c r="E211" s="13" t="s">
        <v>164</v>
      </c>
      <c r="F211" s="13" t="s">
        <v>165</v>
      </c>
      <c r="G211" s="14" t="s">
        <v>166</v>
      </c>
      <c r="H211" s="13" t="s">
        <v>167</v>
      </c>
      <c r="I211" s="13" t="s">
        <v>386</v>
      </c>
      <c r="J211" s="16">
        <v>1893000000</v>
      </c>
      <c r="K211" s="16"/>
      <c r="L211" s="16"/>
      <c r="M211" s="16"/>
      <c r="N211" s="16">
        <f t="shared" si="6"/>
        <v>1893000000</v>
      </c>
      <c r="O211" s="13" t="s">
        <v>520</v>
      </c>
    </row>
    <row r="212" spans="1:15" ht="60" x14ac:dyDescent="0.25">
      <c r="A212" s="13">
        <f t="shared" si="7"/>
        <v>203</v>
      </c>
      <c r="B212" s="13" t="s">
        <v>175</v>
      </c>
      <c r="C212" s="13" t="s">
        <v>181</v>
      </c>
      <c r="D212" s="13" t="s">
        <v>141</v>
      </c>
      <c r="E212" s="13" t="s">
        <v>164</v>
      </c>
      <c r="F212" s="13" t="s">
        <v>165</v>
      </c>
      <c r="G212" s="14" t="s">
        <v>166</v>
      </c>
      <c r="H212" s="13" t="s">
        <v>167</v>
      </c>
      <c r="I212" s="13" t="s">
        <v>387</v>
      </c>
      <c r="J212" s="16">
        <v>1100000000</v>
      </c>
      <c r="K212" s="16">
        <v>620000000</v>
      </c>
      <c r="L212" s="16">
        <v>900000000</v>
      </c>
      <c r="M212" s="16"/>
      <c r="N212" s="16">
        <f t="shared" si="6"/>
        <v>2620000000</v>
      </c>
      <c r="O212" s="13" t="s">
        <v>520</v>
      </c>
    </row>
    <row r="213" spans="1:15" ht="90" x14ac:dyDescent="0.25">
      <c r="A213" s="13">
        <f t="shared" si="7"/>
        <v>204</v>
      </c>
      <c r="B213" s="13" t="s">
        <v>175</v>
      </c>
      <c r="C213" s="13" t="s">
        <v>181</v>
      </c>
      <c r="D213" s="13" t="s">
        <v>141</v>
      </c>
      <c r="E213" s="13" t="s">
        <v>164</v>
      </c>
      <c r="F213" s="13" t="s">
        <v>165</v>
      </c>
      <c r="G213" s="14" t="s">
        <v>166</v>
      </c>
      <c r="H213" s="13" t="s">
        <v>167</v>
      </c>
      <c r="I213" s="13" t="s">
        <v>388</v>
      </c>
      <c r="J213" s="16"/>
      <c r="K213" s="16">
        <v>470000000</v>
      </c>
      <c r="L213" s="16"/>
      <c r="M213" s="16"/>
      <c r="N213" s="16">
        <f t="shared" si="6"/>
        <v>470000000</v>
      </c>
      <c r="O213" s="13" t="s">
        <v>520</v>
      </c>
    </row>
    <row r="214" spans="1:15" ht="60" x14ac:dyDescent="0.25">
      <c r="A214" s="13">
        <f t="shared" si="7"/>
        <v>205</v>
      </c>
      <c r="B214" s="13" t="s">
        <v>175</v>
      </c>
      <c r="C214" s="13" t="s">
        <v>181</v>
      </c>
      <c r="D214" s="13" t="s">
        <v>141</v>
      </c>
      <c r="E214" s="13" t="s">
        <v>164</v>
      </c>
      <c r="F214" s="13" t="s">
        <v>165</v>
      </c>
      <c r="G214" s="14" t="s">
        <v>166</v>
      </c>
      <c r="H214" s="13" t="s">
        <v>167</v>
      </c>
      <c r="I214" s="13" t="s">
        <v>389</v>
      </c>
      <c r="J214" s="16"/>
      <c r="K214" s="16"/>
      <c r="L214" s="16">
        <v>1357000000</v>
      </c>
      <c r="M214" s="16"/>
      <c r="N214" s="16">
        <f t="shared" si="6"/>
        <v>1357000000</v>
      </c>
      <c r="O214" s="13" t="s">
        <v>520</v>
      </c>
    </row>
    <row r="215" spans="1:15" ht="60" x14ac:dyDescent="0.25">
      <c r="A215" s="13">
        <f t="shared" si="7"/>
        <v>206</v>
      </c>
      <c r="B215" s="13" t="s">
        <v>175</v>
      </c>
      <c r="C215" s="13" t="s">
        <v>181</v>
      </c>
      <c r="D215" s="13" t="s">
        <v>141</v>
      </c>
      <c r="E215" s="13" t="s">
        <v>164</v>
      </c>
      <c r="F215" s="13" t="s">
        <v>165</v>
      </c>
      <c r="G215" s="14" t="s">
        <v>166</v>
      </c>
      <c r="H215" s="13" t="s">
        <v>167</v>
      </c>
      <c r="I215" s="13" t="s">
        <v>390</v>
      </c>
      <c r="J215" s="16"/>
      <c r="K215" s="16"/>
      <c r="L215" s="16"/>
      <c r="M215" s="16">
        <v>1242850000</v>
      </c>
      <c r="N215" s="16">
        <f t="shared" si="6"/>
        <v>1242850000</v>
      </c>
      <c r="O215" s="13" t="s">
        <v>520</v>
      </c>
    </row>
    <row r="216" spans="1:15" ht="75" x14ac:dyDescent="0.25">
      <c r="A216" s="13">
        <f t="shared" si="7"/>
        <v>207</v>
      </c>
      <c r="B216" s="13" t="s">
        <v>175</v>
      </c>
      <c r="C216" s="13" t="s">
        <v>181</v>
      </c>
      <c r="D216" s="13" t="s">
        <v>141</v>
      </c>
      <c r="E216" s="13" t="s">
        <v>164</v>
      </c>
      <c r="F216" s="13" t="s">
        <v>183</v>
      </c>
      <c r="G216" s="14" t="s">
        <v>184</v>
      </c>
      <c r="H216" s="13" t="s">
        <v>185</v>
      </c>
      <c r="I216" s="13" t="s">
        <v>391</v>
      </c>
      <c r="J216" s="16">
        <f>750000000+120000000</f>
        <v>870000000</v>
      </c>
      <c r="K216" s="16">
        <v>6000000000</v>
      </c>
      <c r="L216" s="16">
        <v>6000000000</v>
      </c>
      <c r="M216" s="16"/>
      <c r="N216" s="16">
        <f t="shared" si="6"/>
        <v>12870000000</v>
      </c>
      <c r="O216" s="13" t="s">
        <v>520</v>
      </c>
    </row>
    <row r="217" spans="1:15" ht="75" x14ac:dyDescent="0.25">
      <c r="A217" s="13">
        <f t="shared" si="7"/>
        <v>208</v>
      </c>
      <c r="B217" s="13" t="s">
        <v>175</v>
      </c>
      <c r="C217" s="13" t="s">
        <v>181</v>
      </c>
      <c r="D217" s="13" t="s">
        <v>141</v>
      </c>
      <c r="E217" s="13" t="s">
        <v>164</v>
      </c>
      <c r="F217" s="13" t="s">
        <v>183</v>
      </c>
      <c r="G217" s="14" t="s">
        <v>184</v>
      </c>
      <c r="H217" s="13" t="s">
        <v>185</v>
      </c>
      <c r="I217" s="13" t="s">
        <v>392</v>
      </c>
      <c r="J217" s="16">
        <v>261000000</v>
      </c>
      <c r="K217" s="16">
        <v>500000000</v>
      </c>
      <c r="L217" s="16">
        <v>1000000000</v>
      </c>
      <c r="M217" s="16"/>
      <c r="N217" s="16">
        <f t="shared" si="6"/>
        <v>1761000000</v>
      </c>
      <c r="O217" s="13" t="s">
        <v>520</v>
      </c>
    </row>
    <row r="218" spans="1:15" ht="75" x14ac:dyDescent="0.25">
      <c r="A218" s="13">
        <f t="shared" si="7"/>
        <v>209</v>
      </c>
      <c r="B218" s="13" t="s">
        <v>175</v>
      </c>
      <c r="C218" s="13" t="s">
        <v>181</v>
      </c>
      <c r="D218" s="13" t="s">
        <v>141</v>
      </c>
      <c r="E218" s="13" t="s">
        <v>164</v>
      </c>
      <c r="F218" s="13" t="s">
        <v>183</v>
      </c>
      <c r="G218" s="14" t="s">
        <v>184</v>
      </c>
      <c r="H218" s="13" t="s">
        <v>185</v>
      </c>
      <c r="I218" s="13" t="s">
        <v>393</v>
      </c>
      <c r="J218" s="16">
        <v>704000000</v>
      </c>
      <c r="K218" s="16">
        <v>2000000000</v>
      </c>
      <c r="L218" s="16">
        <v>4000000000</v>
      </c>
      <c r="M218" s="16"/>
      <c r="N218" s="16">
        <f t="shared" si="6"/>
        <v>6704000000</v>
      </c>
      <c r="O218" s="13" t="s">
        <v>520</v>
      </c>
    </row>
    <row r="219" spans="1:15" ht="75" x14ac:dyDescent="0.25">
      <c r="A219" s="13">
        <f t="shared" si="7"/>
        <v>210</v>
      </c>
      <c r="B219" s="13" t="s">
        <v>175</v>
      </c>
      <c r="C219" s="13" t="s">
        <v>181</v>
      </c>
      <c r="D219" s="13" t="s">
        <v>141</v>
      </c>
      <c r="E219" s="13" t="s">
        <v>164</v>
      </c>
      <c r="F219" s="13" t="s">
        <v>183</v>
      </c>
      <c r="G219" s="14" t="s">
        <v>184</v>
      </c>
      <c r="H219" s="13" t="s">
        <v>185</v>
      </c>
      <c r="I219" s="13" t="s">
        <v>394</v>
      </c>
      <c r="J219" s="16"/>
      <c r="K219" s="16">
        <v>2200000000</v>
      </c>
      <c r="L219" s="16">
        <v>740000000</v>
      </c>
      <c r="M219" s="16"/>
      <c r="N219" s="16">
        <f t="shared" si="6"/>
        <v>2940000000</v>
      </c>
      <c r="O219" s="13" t="s">
        <v>520</v>
      </c>
    </row>
    <row r="220" spans="1:15" ht="45" x14ac:dyDescent="0.25">
      <c r="A220" s="13">
        <f t="shared" si="7"/>
        <v>211</v>
      </c>
      <c r="B220" s="13" t="s">
        <v>38</v>
      </c>
      <c r="C220" s="13" t="s">
        <v>181</v>
      </c>
      <c r="D220" s="13" t="s">
        <v>40</v>
      </c>
      <c r="E220" s="13" t="s">
        <v>41</v>
      </c>
      <c r="F220" s="13" t="s">
        <v>42</v>
      </c>
      <c r="G220" s="14" t="s">
        <v>43</v>
      </c>
      <c r="H220" s="13" t="s">
        <v>44</v>
      </c>
      <c r="I220" s="13" t="s">
        <v>395</v>
      </c>
      <c r="J220" s="16"/>
      <c r="K220" s="16">
        <f>400000000+500000000</f>
        <v>900000000</v>
      </c>
      <c r="L220" s="16">
        <v>800000000</v>
      </c>
      <c r="M220" s="16">
        <v>920000000</v>
      </c>
      <c r="N220" s="16">
        <f t="shared" si="6"/>
        <v>2620000000</v>
      </c>
      <c r="O220" s="13" t="s">
        <v>520</v>
      </c>
    </row>
    <row r="221" spans="1:15" ht="45" x14ac:dyDescent="0.25">
      <c r="A221" s="13">
        <f t="shared" si="7"/>
        <v>212</v>
      </c>
      <c r="B221" s="13" t="s">
        <v>38</v>
      </c>
      <c r="C221" s="13" t="s">
        <v>39</v>
      </c>
      <c r="D221" s="13" t="s">
        <v>40</v>
      </c>
      <c r="E221" s="13" t="s">
        <v>41</v>
      </c>
      <c r="F221" s="13" t="s">
        <v>42</v>
      </c>
      <c r="G221" s="14" t="s">
        <v>43</v>
      </c>
      <c r="H221" s="13" t="s">
        <v>44</v>
      </c>
      <c r="I221" s="13" t="s">
        <v>396</v>
      </c>
      <c r="J221" s="16"/>
      <c r="K221" s="16">
        <f>200000000+200000000</f>
        <v>400000000</v>
      </c>
      <c r="L221" s="16">
        <v>300000000</v>
      </c>
      <c r="M221" s="16">
        <v>350000000</v>
      </c>
      <c r="N221" s="16">
        <f t="shared" si="6"/>
        <v>1050000000</v>
      </c>
      <c r="O221" s="13" t="s">
        <v>520</v>
      </c>
    </row>
    <row r="222" spans="1:15" ht="60" x14ac:dyDescent="0.25">
      <c r="A222" s="13">
        <f t="shared" si="7"/>
        <v>213</v>
      </c>
      <c r="B222" s="13" t="s">
        <v>175</v>
      </c>
      <c r="C222" s="13" t="s">
        <v>181</v>
      </c>
      <c r="D222" s="13" t="s">
        <v>141</v>
      </c>
      <c r="E222" s="13" t="s">
        <v>164</v>
      </c>
      <c r="F222" s="13" t="s">
        <v>165</v>
      </c>
      <c r="G222" s="14" t="s">
        <v>166</v>
      </c>
      <c r="H222" s="13" t="s">
        <v>167</v>
      </c>
      <c r="I222" s="13" t="s">
        <v>397</v>
      </c>
      <c r="J222" s="16">
        <v>200000000</v>
      </c>
      <c r="K222" s="16">
        <v>300000000</v>
      </c>
      <c r="L222" s="16">
        <v>360000000</v>
      </c>
      <c r="M222" s="16">
        <v>450000000</v>
      </c>
      <c r="N222" s="16">
        <f t="shared" si="6"/>
        <v>1310000000</v>
      </c>
      <c r="O222" s="13" t="s">
        <v>520</v>
      </c>
    </row>
    <row r="223" spans="1:15" ht="60" x14ac:dyDescent="0.25">
      <c r="A223" s="13">
        <f t="shared" si="7"/>
        <v>214</v>
      </c>
      <c r="B223" s="13" t="s">
        <v>175</v>
      </c>
      <c r="C223" s="13" t="s">
        <v>181</v>
      </c>
      <c r="D223" s="13" t="s">
        <v>141</v>
      </c>
      <c r="E223" s="13" t="s">
        <v>164</v>
      </c>
      <c r="F223" s="13" t="s">
        <v>165</v>
      </c>
      <c r="G223" s="14" t="s">
        <v>166</v>
      </c>
      <c r="H223" s="13" t="s">
        <v>167</v>
      </c>
      <c r="I223" s="13" t="s">
        <v>398</v>
      </c>
      <c r="J223" s="16">
        <v>400000000</v>
      </c>
      <c r="K223" s="16"/>
      <c r="L223" s="16"/>
      <c r="M223" s="16"/>
      <c r="N223" s="16">
        <f t="shared" si="6"/>
        <v>400000000</v>
      </c>
      <c r="O223" s="13" t="s">
        <v>520</v>
      </c>
    </row>
    <row r="224" spans="1:15" ht="60" x14ac:dyDescent="0.25">
      <c r="A224" s="13">
        <f t="shared" si="7"/>
        <v>215</v>
      </c>
      <c r="B224" s="13" t="s">
        <v>175</v>
      </c>
      <c r="C224" s="13" t="s">
        <v>181</v>
      </c>
      <c r="D224" s="13" t="s">
        <v>141</v>
      </c>
      <c r="E224" s="13" t="s">
        <v>164</v>
      </c>
      <c r="F224" s="13" t="s">
        <v>165</v>
      </c>
      <c r="G224" s="14" t="s">
        <v>166</v>
      </c>
      <c r="H224" s="13" t="s">
        <v>167</v>
      </c>
      <c r="I224" s="13" t="s">
        <v>399</v>
      </c>
      <c r="J224" s="16">
        <v>350000000</v>
      </c>
      <c r="K224" s="16">
        <v>520000000</v>
      </c>
      <c r="L224" s="16">
        <v>400000000</v>
      </c>
      <c r="M224" s="16">
        <v>450000000</v>
      </c>
      <c r="N224" s="16">
        <f t="shared" si="6"/>
        <v>1720000000</v>
      </c>
      <c r="O224" s="13" t="s">
        <v>520</v>
      </c>
    </row>
    <row r="225" spans="1:15" ht="60" x14ac:dyDescent="0.25">
      <c r="A225" s="13">
        <f t="shared" si="7"/>
        <v>216</v>
      </c>
      <c r="B225" s="13" t="s">
        <v>175</v>
      </c>
      <c r="C225" s="13" t="s">
        <v>181</v>
      </c>
      <c r="D225" s="13" t="s">
        <v>141</v>
      </c>
      <c r="E225" s="13" t="s">
        <v>164</v>
      </c>
      <c r="F225" s="13" t="s">
        <v>165</v>
      </c>
      <c r="G225" s="14" t="s">
        <v>166</v>
      </c>
      <c r="H225" s="13" t="s">
        <v>167</v>
      </c>
      <c r="I225" s="13" t="s">
        <v>400</v>
      </c>
      <c r="J225" s="16">
        <v>600000000</v>
      </c>
      <c r="K225" s="16">
        <v>800000000</v>
      </c>
      <c r="L225" s="16">
        <v>850000000</v>
      </c>
      <c r="M225" s="16">
        <v>950000000</v>
      </c>
      <c r="N225" s="16">
        <f t="shared" si="6"/>
        <v>3200000000</v>
      </c>
      <c r="O225" s="13" t="s">
        <v>520</v>
      </c>
    </row>
    <row r="226" spans="1:15" ht="60" x14ac:dyDescent="0.25">
      <c r="A226" s="13">
        <f t="shared" si="7"/>
        <v>217</v>
      </c>
      <c r="B226" s="13" t="s">
        <v>175</v>
      </c>
      <c r="C226" s="13" t="s">
        <v>181</v>
      </c>
      <c r="D226" s="13" t="s">
        <v>141</v>
      </c>
      <c r="E226" s="13" t="s">
        <v>164</v>
      </c>
      <c r="F226" s="13" t="s">
        <v>165</v>
      </c>
      <c r="G226" s="14" t="s">
        <v>166</v>
      </c>
      <c r="H226" s="13" t="s">
        <v>167</v>
      </c>
      <c r="I226" s="13" t="s">
        <v>401</v>
      </c>
      <c r="J226" s="16">
        <v>750000000</v>
      </c>
      <c r="K226" s="16">
        <v>850000000</v>
      </c>
      <c r="L226" s="16">
        <v>900000000</v>
      </c>
      <c r="M226" s="16">
        <v>800000000</v>
      </c>
      <c r="N226" s="16">
        <f t="shared" si="6"/>
        <v>3300000000</v>
      </c>
      <c r="O226" s="13" t="s">
        <v>520</v>
      </c>
    </row>
    <row r="227" spans="1:15" ht="60" x14ac:dyDescent="0.25">
      <c r="A227" s="13">
        <f t="shared" si="7"/>
        <v>218</v>
      </c>
      <c r="B227" s="13" t="s">
        <v>175</v>
      </c>
      <c r="C227" s="13" t="s">
        <v>181</v>
      </c>
      <c r="D227" s="13" t="s">
        <v>141</v>
      </c>
      <c r="E227" s="13" t="s">
        <v>164</v>
      </c>
      <c r="F227" s="13" t="s">
        <v>165</v>
      </c>
      <c r="G227" s="14" t="s">
        <v>166</v>
      </c>
      <c r="H227" s="13" t="s">
        <v>167</v>
      </c>
      <c r="I227" s="13" t="s">
        <v>402</v>
      </c>
      <c r="J227" s="16"/>
      <c r="K227" s="16">
        <v>70000000</v>
      </c>
      <c r="L227" s="16"/>
      <c r="M227" s="16">
        <v>400000000</v>
      </c>
      <c r="N227" s="16">
        <f t="shared" si="6"/>
        <v>470000000</v>
      </c>
      <c r="O227" s="13" t="s">
        <v>520</v>
      </c>
    </row>
    <row r="228" spans="1:15" ht="60" x14ac:dyDescent="0.25">
      <c r="A228" s="13">
        <f t="shared" si="7"/>
        <v>219</v>
      </c>
      <c r="B228" s="13" t="s">
        <v>175</v>
      </c>
      <c r="C228" s="13" t="s">
        <v>181</v>
      </c>
      <c r="D228" s="13" t="s">
        <v>141</v>
      </c>
      <c r="E228" s="13" t="s">
        <v>164</v>
      </c>
      <c r="F228" s="13" t="s">
        <v>165</v>
      </c>
      <c r="G228" s="14" t="s">
        <v>166</v>
      </c>
      <c r="H228" s="13" t="s">
        <v>167</v>
      </c>
      <c r="I228" s="13" t="s">
        <v>403</v>
      </c>
      <c r="J228" s="16"/>
      <c r="K228" s="16">
        <v>1000000000</v>
      </c>
      <c r="L228" s="16"/>
      <c r="M228" s="16"/>
      <c r="N228" s="16">
        <f t="shared" si="6"/>
        <v>1000000000</v>
      </c>
      <c r="O228" s="13" t="s">
        <v>520</v>
      </c>
    </row>
    <row r="229" spans="1:15" ht="60" x14ac:dyDescent="0.25">
      <c r="A229" s="13">
        <f t="shared" si="7"/>
        <v>220</v>
      </c>
      <c r="B229" s="13" t="s">
        <v>175</v>
      </c>
      <c r="C229" s="13" t="s">
        <v>181</v>
      </c>
      <c r="D229" s="13" t="s">
        <v>141</v>
      </c>
      <c r="E229" s="13" t="s">
        <v>164</v>
      </c>
      <c r="F229" s="13" t="s">
        <v>165</v>
      </c>
      <c r="G229" s="14" t="s">
        <v>166</v>
      </c>
      <c r="H229" s="13" t="s">
        <v>167</v>
      </c>
      <c r="I229" s="13" t="s">
        <v>404</v>
      </c>
      <c r="J229" s="16"/>
      <c r="K229" s="16"/>
      <c r="L229" s="16">
        <v>450000000</v>
      </c>
      <c r="M229" s="16"/>
      <c r="N229" s="16">
        <f t="shared" si="6"/>
        <v>450000000</v>
      </c>
      <c r="O229" s="13" t="s">
        <v>520</v>
      </c>
    </row>
    <row r="230" spans="1:15" ht="60" x14ac:dyDescent="0.25">
      <c r="A230" s="13">
        <f t="shared" si="7"/>
        <v>221</v>
      </c>
      <c r="B230" s="13" t="s">
        <v>175</v>
      </c>
      <c r="C230" s="13" t="s">
        <v>181</v>
      </c>
      <c r="D230" s="13" t="s">
        <v>141</v>
      </c>
      <c r="E230" s="13" t="s">
        <v>164</v>
      </c>
      <c r="F230" s="13" t="s">
        <v>165</v>
      </c>
      <c r="G230" s="14" t="s">
        <v>166</v>
      </c>
      <c r="H230" s="13" t="s">
        <v>167</v>
      </c>
      <c r="I230" s="13" t="s">
        <v>405</v>
      </c>
      <c r="J230" s="16"/>
      <c r="K230" s="16"/>
      <c r="L230" s="16"/>
      <c r="M230" s="16">
        <v>915000000</v>
      </c>
      <c r="N230" s="16">
        <f t="shared" si="6"/>
        <v>915000000</v>
      </c>
      <c r="O230" s="13" t="s">
        <v>520</v>
      </c>
    </row>
    <row r="231" spans="1:15" ht="45" x14ac:dyDescent="0.25">
      <c r="A231" s="13">
        <f t="shared" si="7"/>
        <v>222</v>
      </c>
      <c r="B231" s="13" t="s">
        <v>175</v>
      </c>
      <c r="C231" s="13" t="s">
        <v>186</v>
      </c>
      <c r="D231" s="13" t="s">
        <v>40</v>
      </c>
      <c r="E231" s="13" t="s">
        <v>41</v>
      </c>
      <c r="F231" s="13" t="s">
        <v>42</v>
      </c>
      <c r="G231" s="14" t="s">
        <v>43</v>
      </c>
      <c r="H231" s="13" t="s">
        <v>44</v>
      </c>
      <c r="I231" s="13" t="s">
        <v>406</v>
      </c>
      <c r="J231" s="16"/>
      <c r="K231" s="16">
        <v>500000000</v>
      </c>
      <c r="L231" s="16"/>
      <c r="M231" s="16"/>
      <c r="N231" s="16">
        <f t="shared" si="6"/>
        <v>500000000</v>
      </c>
      <c r="O231" s="13" t="s">
        <v>522</v>
      </c>
    </row>
    <row r="232" spans="1:15" ht="90" x14ac:dyDescent="0.25">
      <c r="A232" s="13">
        <f t="shared" si="7"/>
        <v>223</v>
      </c>
      <c r="B232" s="13" t="s">
        <v>175</v>
      </c>
      <c r="C232" s="13" t="s">
        <v>176</v>
      </c>
      <c r="D232" s="13" t="s">
        <v>177</v>
      </c>
      <c r="E232" s="13" t="s">
        <v>164</v>
      </c>
      <c r="F232" s="13" t="s">
        <v>178</v>
      </c>
      <c r="G232" s="14" t="s">
        <v>179</v>
      </c>
      <c r="H232" s="13" t="s">
        <v>180</v>
      </c>
      <c r="I232" s="13" t="s">
        <v>407</v>
      </c>
      <c r="J232" s="16"/>
      <c r="K232" s="16">
        <v>850000000</v>
      </c>
      <c r="L232" s="16">
        <v>950000000</v>
      </c>
      <c r="M232" s="16">
        <v>1000000000</v>
      </c>
      <c r="N232" s="16">
        <f t="shared" si="6"/>
        <v>2800000000</v>
      </c>
      <c r="O232" s="13" t="s">
        <v>522</v>
      </c>
    </row>
    <row r="233" spans="1:15" ht="90" x14ac:dyDescent="0.25">
      <c r="A233" s="13">
        <f t="shared" si="7"/>
        <v>224</v>
      </c>
      <c r="B233" s="13" t="s">
        <v>175</v>
      </c>
      <c r="C233" s="13" t="s">
        <v>176</v>
      </c>
      <c r="D233" s="13" t="s">
        <v>177</v>
      </c>
      <c r="E233" s="13" t="s">
        <v>164</v>
      </c>
      <c r="F233" s="13" t="s">
        <v>178</v>
      </c>
      <c r="G233" s="14" t="s">
        <v>179</v>
      </c>
      <c r="H233" s="13" t="s">
        <v>180</v>
      </c>
      <c r="I233" s="13" t="s">
        <v>408</v>
      </c>
      <c r="J233" s="16">
        <v>150000000</v>
      </c>
      <c r="K233" s="16">
        <v>150000000</v>
      </c>
      <c r="L233" s="16"/>
      <c r="M233" s="16"/>
      <c r="N233" s="16">
        <f t="shared" si="6"/>
        <v>300000000</v>
      </c>
      <c r="O233" s="13" t="s">
        <v>522</v>
      </c>
    </row>
    <row r="234" spans="1:15" ht="90" x14ac:dyDescent="0.25">
      <c r="A234" s="13">
        <f t="shared" si="7"/>
        <v>225</v>
      </c>
      <c r="B234" s="13" t="s">
        <v>175</v>
      </c>
      <c r="C234" s="13" t="s">
        <v>176</v>
      </c>
      <c r="D234" s="13" t="s">
        <v>177</v>
      </c>
      <c r="E234" s="13" t="s">
        <v>164</v>
      </c>
      <c r="F234" s="13" t="s">
        <v>178</v>
      </c>
      <c r="G234" s="14" t="s">
        <v>179</v>
      </c>
      <c r="H234" s="13" t="s">
        <v>180</v>
      </c>
      <c r="I234" s="13" t="s">
        <v>409</v>
      </c>
      <c r="J234" s="16">
        <v>400000000</v>
      </c>
      <c r="K234" s="16"/>
      <c r="L234" s="16"/>
      <c r="M234" s="16"/>
      <c r="N234" s="16">
        <f t="shared" si="6"/>
        <v>400000000</v>
      </c>
      <c r="O234" s="13" t="s">
        <v>522</v>
      </c>
    </row>
    <row r="235" spans="1:15" ht="90" x14ac:dyDescent="0.25">
      <c r="A235" s="13">
        <f t="shared" si="7"/>
        <v>226</v>
      </c>
      <c r="B235" s="13" t="s">
        <v>175</v>
      </c>
      <c r="C235" s="13" t="s">
        <v>176</v>
      </c>
      <c r="D235" s="13" t="s">
        <v>177</v>
      </c>
      <c r="E235" s="13" t="s">
        <v>164</v>
      </c>
      <c r="F235" s="13" t="s">
        <v>178</v>
      </c>
      <c r="G235" s="14" t="s">
        <v>179</v>
      </c>
      <c r="H235" s="13" t="s">
        <v>180</v>
      </c>
      <c r="I235" s="13" t="s">
        <v>410</v>
      </c>
      <c r="J235" s="16"/>
      <c r="K235" s="16"/>
      <c r="L235" s="16">
        <v>200000000</v>
      </c>
      <c r="M235" s="16">
        <v>250000000</v>
      </c>
      <c r="N235" s="16">
        <f t="shared" si="6"/>
        <v>450000000</v>
      </c>
      <c r="O235" s="13" t="s">
        <v>522</v>
      </c>
    </row>
    <row r="236" spans="1:15" ht="90" x14ac:dyDescent="0.25">
      <c r="A236" s="13">
        <f t="shared" si="7"/>
        <v>227</v>
      </c>
      <c r="B236" s="13" t="s">
        <v>175</v>
      </c>
      <c r="C236" s="13" t="s">
        <v>181</v>
      </c>
      <c r="D236" s="13" t="s">
        <v>151</v>
      </c>
      <c r="E236" s="13" t="s">
        <v>163</v>
      </c>
      <c r="F236" s="13" t="s">
        <v>165</v>
      </c>
      <c r="G236" s="14" t="s">
        <v>166</v>
      </c>
      <c r="H236" s="13" t="s">
        <v>167</v>
      </c>
      <c r="I236" s="13" t="s">
        <v>411</v>
      </c>
      <c r="J236" s="16"/>
      <c r="K236" s="16"/>
      <c r="L236" s="16"/>
      <c r="M236" s="16">
        <v>400000000</v>
      </c>
      <c r="N236" s="16">
        <f t="shared" si="6"/>
        <v>400000000</v>
      </c>
      <c r="O236" s="13" t="s">
        <v>519</v>
      </c>
    </row>
    <row r="237" spans="1:15" x14ac:dyDescent="0.25">
      <c r="I237" s="51" t="s">
        <v>644</v>
      </c>
      <c r="J237" s="17">
        <f>+SUBTOTAL(9,J10:J236)</f>
        <v>303511161490</v>
      </c>
      <c r="K237" s="17">
        <f>+SUBTOTAL(9,K10:K236)</f>
        <v>207628228032</v>
      </c>
      <c r="L237" s="17">
        <f>+SUBTOTAL(9,L10:L236)</f>
        <v>243033775186</v>
      </c>
      <c r="M237" s="17">
        <f>+SUBTOTAL(9,M10:M236)</f>
        <v>274284111345</v>
      </c>
      <c r="N237" s="17">
        <f>+SUBTOTAL(9,N10:N236)</f>
        <v>1028457276053</v>
      </c>
      <c r="O237" s="48"/>
    </row>
    <row r="238" spans="1:15" x14ac:dyDescent="0.25">
      <c r="I238" s="51" t="s">
        <v>645</v>
      </c>
      <c r="J238" s="52">
        <f>+J237/1000000</f>
        <v>303511.16149000003</v>
      </c>
      <c r="K238" s="52">
        <f>+K237/1000000</f>
        <v>207628.22803200001</v>
      </c>
      <c r="L238" s="52">
        <f>+L237/1000000</f>
        <v>243033.77518600001</v>
      </c>
      <c r="M238" s="52">
        <f>+M237/1000000</f>
        <v>274284.11134499998</v>
      </c>
      <c r="N238" s="52">
        <f>+N237/1000000</f>
        <v>1028457.276053</v>
      </c>
      <c r="O238" s="48"/>
    </row>
    <row r="239" spans="1:15" x14ac:dyDescent="0.25">
      <c r="O239" s="48"/>
    </row>
    <row r="240" spans="1:15" x14ac:dyDescent="0.25">
      <c r="O240" s="48"/>
    </row>
  </sheetData>
  <mergeCells count="10">
    <mergeCell ref="A7:O7"/>
    <mergeCell ref="A8:A9"/>
    <mergeCell ref="B8:B9"/>
    <mergeCell ref="C8:C9"/>
    <mergeCell ref="D8:D9"/>
    <mergeCell ref="E8:E9"/>
    <mergeCell ref="F8:H8"/>
    <mergeCell ref="I8:I9"/>
    <mergeCell ref="J8:N8"/>
    <mergeCell ref="O8:O9"/>
  </mergeCells>
  <pageMargins left="0.70866141732283472" right="0.70866141732283472" top="0.74803149606299213" bottom="0.74803149606299213" header="0.31496062992125984" footer="0.31496062992125984"/>
  <pageSetup scale="32" fitToHeight="30" orientation="landscape" horizontalDpi="4294967294" verticalDpi="4294967294" r:id="rId1"/>
  <headerFooter>
    <oddFooter>Página &amp;P&amp;R&amp;F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8"/>
  <sheetViews>
    <sheetView workbookViewId="0">
      <pane xSplit="1" ySplit="9" topLeftCell="F10" activePane="bottomRight" state="frozen"/>
      <selection pane="topRight" activeCell="C1" sqref="C1"/>
      <selection pane="bottomLeft" activeCell="A5" sqref="A5"/>
      <selection pane="bottomRight" activeCell="H12" sqref="H12"/>
    </sheetView>
  </sheetViews>
  <sheetFormatPr baseColWidth="10" defaultColWidth="11.42578125" defaultRowHeight="15" x14ac:dyDescent="0.25"/>
  <cols>
    <col min="1" max="1" width="7" style="48" customWidth="1"/>
    <col min="2" max="2" width="20.42578125" style="49" customWidth="1"/>
    <col min="3" max="3" width="29.42578125" style="48" customWidth="1"/>
    <col min="4" max="4" width="30.42578125" style="48" customWidth="1"/>
    <col min="5" max="5" width="23.5703125" style="48" customWidth="1"/>
    <col min="6" max="6" width="40.7109375" style="48" customWidth="1"/>
    <col min="7" max="7" width="44.7109375" style="48" customWidth="1"/>
    <col min="8" max="8" width="13" style="48" customWidth="1"/>
    <col min="9" max="9" width="17.85546875" style="48" customWidth="1"/>
    <col min="10" max="10" width="33" style="42" customWidth="1"/>
    <col min="11" max="11" width="20.140625" style="42" customWidth="1"/>
    <col min="12" max="12" width="16" style="42" customWidth="1"/>
    <col min="13" max="16384" width="11.42578125" style="42"/>
  </cols>
  <sheetData>
    <row r="1" spans="1:26" s="35" customFormat="1" ht="17.25" customHeight="1" x14ac:dyDescent="0.35">
      <c r="B1" s="36"/>
      <c r="C1" s="37"/>
      <c r="D1" s="37"/>
      <c r="E1" s="36"/>
      <c r="F1" s="36"/>
      <c r="G1" s="36"/>
      <c r="H1" s="36"/>
      <c r="I1" s="36"/>
      <c r="J1" s="36"/>
      <c r="K1" s="36"/>
      <c r="L1" s="36"/>
      <c r="M1" s="36"/>
      <c r="N1" s="36"/>
      <c r="O1" s="36"/>
      <c r="P1" s="36"/>
      <c r="Q1" s="36"/>
      <c r="R1" s="36"/>
      <c r="S1" s="36"/>
      <c r="T1" s="36"/>
      <c r="U1" s="36"/>
      <c r="V1" s="36"/>
      <c r="W1" s="36"/>
      <c r="X1" s="36"/>
      <c r="Y1" s="38"/>
      <c r="Z1" s="38"/>
    </row>
    <row r="2" spans="1:26" s="35" customFormat="1" ht="18" customHeight="1" x14ac:dyDescent="0.35">
      <c r="B2" s="39"/>
      <c r="C2" s="223" t="s">
        <v>635</v>
      </c>
      <c r="D2" s="223"/>
      <c r="E2" s="223"/>
      <c r="F2" s="223"/>
      <c r="G2" s="223"/>
      <c r="H2" s="223"/>
      <c r="I2" s="223"/>
      <c r="J2" s="40"/>
      <c r="K2" s="40"/>
      <c r="L2" s="40"/>
      <c r="M2" s="40"/>
      <c r="N2" s="40"/>
      <c r="O2" s="40"/>
      <c r="P2" s="40"/>
      <c r="Q2" s="40"/>
      <c r="R2" s="40"/>
      <c r="S2" s="40"/>
      <c r="T2" s="40"/>
      <c r="U2" s="40"/>
      <c r="V2" s="40"/>
      <c r="W2" s="40"/>
      <c r="X2" s="40"/>
    </row>
    <row r="3" spans="1:26" s="35" customFormat="1" ht="18" customHeight="1" x14ac:dyDescent="0.35">
      <c r="B3" s="39"/>
      <c r="C3" s="224" t="s">
        <v>636</v>
      </c>
      <c r="D3" s="224"/>
      <c r="E3" s="224"/>
      <c r="F3" s="224"/>
      <c r="G3" s="224"/>
      <c r="H3" s="224"/>
      <c r="I3" s="224"/>
      <c r="J3" s="41"/>
      <c r="K3" s="41"/>
      <c r="L3" s="41"/>
      <c r="M3" s="41"/>
      <c r="N3" s="41"/>
      <c r="O3" s="41"/>
      <c r="P3" s="41"/>
      <c r="Q3" s="41"/>
      <c r="R3" s="41"/>
      <c r="S3" s="41"/>
      <c r="T3" s="41"/>
      <c r="U3" s="41"/>
      <c r="V3" s="41"/>
      <c r="W3" s="41"/>
      <c r="X3" s="41"/>
    </row>
    <row r="4" spans="1:26" s="35" customFormat="1" ht="18" customHeight="1" x14ac:dyDescent="0.35">
      <c r="B4" s="36"/>
      <c r="C4" s="39"/>
      <c r="D4" s="36"/>
      <c r="E4" s="36"/>
      <c r="F4" s="36"/>
      <c r="G4" s="36"/>
      <c r="H4" s="36"/>
      <c r="I4" s="36"/>
      <c r="J4" s="36"/>
      <c r="K4" s="36"/>
      <c r="L4" s="36"/>
      <c r="M4" s="36"/>
      <c r="N4" s="36"/>
      <c r="O4" s="36"/>
      <c r="P4" s="36"/>
      <c r="Q4" s="36"/>
      <c r="R4" s="36"/>
      <c r="S4" s="36"/>
      <c r="T4" s="36"/>
      <c r="U4" s="36"/>
      <c r="V4" s="36"/>
      <c r="W4" s="36"/>
      <c r="X4" s="36"/>
    </row>
    <row r="5" spans="1:26" s="35" customFormat="1" ht="18" customHeight="1" x14ac:dyDescent="0.35">
      <c r="B5" s="36"/>
      <c r="C5" s="36"/>
      <c r="D5" s="36"/>
      <c r="E5" s="36"/>
      <c r="F5" s="36"/>
      <c r="G5" s="36"/>
      <c r="H5" s="36"/>
      <c r="I5" s="36"/>
      <c r="J5" s="36"/>
      <c r="K5" s="36"/>
      <c r="L5" s="36"/>
      <c r="M5" s="36"/>
      <c r="N5" s="36"/>
      <c r="O5" s="36"/>
      <c r="P5" s="36"/>
      <c r="Q5" s="36"/>
      <c r="R5" s="36"/>
      <c r="S5" s="36"/>
      <c r="T5" s="36"/>
      <c r="U5" s="36"/>
      <c r="V5" s="36"/>
      <c r="W5" s="36"/>
      <c r="X5" s="36"/>
    </row>
    <row r="6" spans="1:26" s="55" customFormat="1" x14ac:dyDescent="0.25">
      <c r="A6" s="49"/>
      <c r="B6" s="49"/>
      <c r="C6" s="49"/>
      <c r="D6" s="49"/>
      <c r="E6" s="49"/>
      <c r="F6" s="49"/>
      <c r="G6" s="49"/>
      <c r="H6" s="49"/>
      <c r="I6" s="49"/>
    </row>
    <row r="7" spans="1:26" s="55" customFormat="1" x14ac:dyDescent="0.25">
      <c r="A7" s="49"/>
      <c r="B7" s="49"/>
      <c r="C7" s="49"/>
      <c r="D7" s="49"/>
      <c r="E7" s="49"/>
      <c r="F7" s="49"/>
      <c r="G7" s="49"/>
      <c r="H7" s="49"/>
      <c r="I7" s="49"/>
    </row>
    <row r="8" spans="1:26" s="55" customFormat="1" x14ac:dyDescent="0.25">
      <c r="A8" s="49"/>
      <c r="B8" s="49"/>
      <c r="C8" s="49"/>
      <c r="D8" s="49"/>
      <c r="E8" s="49"/>
      <c r="F8" s="49"/>
      <c r="G8" s="49"/>
      <c r="H8" s="49"/>
      <c r="I8" s="49"/>
    </row>
    <row r="9" spans="1:26" ht="24.75" customHeight="1" x14ac:dyDescent="0.25">
      <c r="A9" s="225" t="s">
        <v>646</v>
      </c>
      <c r="B9" s="226"/>
      <c r="C9" s="226"/>
      <c r="D9" s="226"/>
      <c r="E9" s="226"/>
      <c r="F9" s="226"/>
      <c r="G9" s="226"/>
      <c r="H9" s="226"/>
      <c r="I9" s="226"/>
      <c r="J9" s="226"/>
      <c r="K9" s="226"/>
      <c r="L9" s="226"/>
    </row>
    <row r="10" spans="1:26" ht="15" customHeight="1" x14ac:dyDescent="0.25">
      <c r="A10" s="227" t="s">
        <v>638</v>
      </c>
      <c r="B10" s="215" t="s">
        <v>0</v>
      </c>
      <c r="C10" s="216" t="s">
        <v>639</v>
      </c>
      <c r="D10" s="217" t="s">
        <v>1</v>
      </c>
      <c r="E10" s="229" t="s">
        <v>647</v>
      </c>
      <c r="F10" s="217" t="s">
        <v>3</v>
      </c>
      <c r="G10" s="229" t="s">
        <v>648</v>
      </c>
      <c r="H10" s="219" t="s">
        <v>649</v>
      </c>
      <c r="I10" s="220"/>
      <c r="J10" s="221" t="s">
        <v>650</v>
      </c>
      <c r="K10" s="221" t="s">
        <v>15</v>
      </c>
      <c r="L10" s="217" t="s">
        <v>642</v>
      </c>
    </row>
    <row r="11" spans="1:26" x14ac:dyDescent="0.25">
      <c r="A11" s="228"/>
      <c r="B11" s="215"/>
      <c r="C11" s="216"/>
      <c r="D11" s="217"/>
      <c r="E11" s="230"/>
      <c r="F11" s="217"/>
      <c r="G11" s="230"/>
      <c r="H11" s="56" t="s">
        <v>651</v>
      </c>
      <c r="I11" s="57" t="s">
        <v>25</v>
      </c>
      <c r="J11" s="222"/>
      <c r="K11" s="222"/>
      <c r="L11" s="217"/>
    </row>
    <row r="12" spans="1:26" s="58" customFormat="1" ht="60" x14ac:dyDescent="0.25">
      <c r="A12" s="13">
        <v>1</v>
      </c>
      <c r="B12" s="13" t="s">
        <v>38</v>
      </c>
      <c r="C12" s="13" t="s">
        <v>39</v>
      </c>
      <c r="D12" s="13" t="s">
        <v>40</v>
      </c>
      <c r="E12" s="13" t="s">
        <v>44</v>
      </c>
      <c r="F12" s="13" t="s">
        <v>188</v>
      </c>
      <c r="G12" s="13" t="s">
        <v>652</v>
      </c>
      <c r="H12" s="13">
        <v>1</v>
      </c>
      <c r="I12" s="13" t="s">
        <v>523</v>
      </c>
      <c r="J12" s="13" t="s">
        <v>412</v>
      </c>
      <c r="K12" s="13" t="s">
        <v>8</v>
      </c>
      <c r="L12" s="13" t="s">
        <v>511</v>
      </c>
    </row>
    <row r="13" spans="1:26" s="58" customFormat="1" ht="60" x14ac:dyDescent="0.25">
      <c r="A13" s="13">
        <f>+A12+1</f>
        <v>2</v>
      </c>
      <c r="B13" s="13" t="s">
        <v>38</v>
      </c>
      <c r="C13" s="13" t="s">
        <v>39</v>
      </c>
      <c r="D13" s="13" t="s">
        <v>40</v>
      </c>
      <c r="E13" s="13" t="s">
        <v>44</v>
      </c>
      <c r="F13" s="13" t="s">
        <v>189</v>
      </c>
      <c r="G13" s="13" t="s">
        <v>652</v>
      </c>
      <c r="H13" s="13">
        <v>1</v>
      </c>
      <c r="I13" s="13" t="s">
        <v>523</v>
      </c>
      <c r="J13" s="13" t="s">
        <v>412</v>
      </c>
      <c r="K13" s="13" t="s">
        <v>8</v>
      </c>
      <c r="L13" s="13" t="s">
        <v>511</v>
      </c>
    </row>
    <row r="14" spans="1:26" s="58" customFormat="1" ht="60" x14ac:dyDescent="0.25">
      <c r="A14" s="13">
        <f t="shared" ref="A14:A77" si="0">+A13+1</f>
        <v>3</v>
      </c>
      <c r="B14" s="13" t="s">
        <v>38</v>
      </c>
      <c r="C14" s="13" t="s">
        <v>39</v>
      </c>
      <c r="D14" s="13" t="s">
        <v>40</v>
      </c>
      <c r="E14" s="13" t="s">
        <v>44</v>
      </c>
      <c r="F14" s="13" t="s">
        <v>190</v>
      </c>
      <c r="G14" s="13" t="s">
        <v>652</v>
      </c>
      <c r="H14" s="23">
        <v>1</v>
      </c>
      <c r="I14" s="13" t="s">
        <v>524</v>
      </c>
      <c r="J14" s="13" t="s">
        <v>412</v>
      </c>
      <c r="K14" s="13" t="s">
        <v>8</v>
      </c>
      <c r="L14" s="13" t="s">
        <v>511</v>
      </c>
    </row>
    <row r="15" spans="1:26" s="58" customFormat="1" ht="60" x14ac:dyDescent="0.25">
      <c r="A15" s="13">
        <f t="shared" si="0"/>
        <v>4</v>
      </c>
      <c r="B15" s="13" t="s">
        <v>38</v>
      </c>
      <c r="C15" s="13" t="s">
        <v>39</v>
      </c>
      <c r="D15" s="13" t="s">
        <v>40</v>
      </c>
      <c r="E15" s="13" t="s">
        <v>44</v>
      </c>
      <c r="F15" s="13" t="s">
        <v>191</v>
      </c>
      <c r="G15" s="13" t="s">
        <v>653</v>
      </c>
      <c r="H15" s="23">
        <v>1</v>
      </c>
      <c r="I15" s="13" t="s">
        <v>525</v>
      </c>
      <c r="J15" s="22" t="s">
        <v>413</v>
      </c>
      <c r="K15" s="22" t="s">
        <v>8</v>
      </c>
      <c r="L15" s="13" t="s">
        <v>511</v>
      </c>
    </row>
    <row r="16" spans="1:26" s="58" customFormat="1" ht="60" x14ac:dyDescent="0.25">
      <c r="A16" s="13">
        <f t="shared" si="0"/>
        <v>5</v>
      </c>
      <c r="B16" s="13" t="s">
        <v>38</v>
      </c>
      <c r="C16" s="13" t="s">
        <v>39</v>
      </c>
      <c r="D16" s="13" t="s">
        <v>40</v>
      </c>
      <c r="E16" s="13" t="s">
        <v>44</v>
      </c>
      <c r="F16" s="13" t="s">
        <v>192</v>
      </c>
      <c r="G16" s="13" t="s">
        <v>653</v>
      </c>
      <c r="H16" s="23">
        <v>1</v>
      </c>
      <c r="I16" s="13" t="s">
        <v>526</v>
      </c>
      <c r="J16" s="13" t="s">
        <v>412</v>
      </c>
      <c r="K16" s="13" t="s">
        <v>8</v>
      </c>
      <c r="L16" s="13" t="s">
        <v>511</v>
      </c>
    </row>
    <row r="17" spans="1:12" s="58" customFormat="1" ht="60" x14ac:dyDescent="0.25">
      <c r="A17" s="13">
        <f t="shared" si="0"/>
        <v>6</v>
      </c>
      <c r="B17" s="13" t="s">
        <v>38</v>
      </c>
      <c r="C17" s="13" t="s">
        <v>39</v>
      </c>
      <c r="D17" s="13" t="s">
        <v>40</v>
      </c>
      <c r="E17" s="13" t="s">
        <v>44</v>
      </c>
      <c r="F17" s="13" t="s">
        <v>193</v>
      </c>
      <c r="G17" s="13" t="s">
        <v>653</v>
      </c>
      <c r="H17" s="13">
        <v>3</v>
      </c>
      <c r="I17" s="13" t="s">
        <v>527</v>
      </c>
      <c r="J17" s="13" t="s">
        <v>414</v>
      </c>
      <c r="K17" s="22" t="s">
        <v>510</v>
      </c>
      <c r="L17" s="13" t="s">
        <v>511</v>
      </c>
    </row>
    <row r="18" spans="1:12" s="58" customFormat="1" ht="60" x14ac:dyDescent="0.25">
      <c r="A18" s="13">
        <f t="shared" si="0"/>
        <v>7</v>
      </c>
      <c r="B18" s="13" t="s">
        <v>38</v>
      </c>
      <c r="C18" s="13" t="s">
        <v>39</v>
      </c>
      <c r="D18" s="13" t="s">
        <v>40</v>
      </c>
      <c r="E18" s="13" t="s">
        <v>44</v>
      </c>
      <c r="F18" s="13" t="s">
        <v>194</v>
      </c>
      <c r="G18" s="13" t="s">
        <v>653</v>
      </c>
      <c r="H18" s="24">
        <v>75300</v>
      </c>
      <c r="I18" s="13" t="s">
        <v>528</v>
      </c>
      <c r="J18" s="22" t="s">
        <v>415</v>
      </c>
      <c r="K18" s="22" t="s">
        <v>8</v>
      </c>
      <c r="L18" s="13" t="s">
        <v>511</v>
      </c>
    </row>
    <row r="19" spans="1:12" s="58" customFormat="1" ht="60" x14ac:dyDescent="0.25">
      <c r="A19" s="13">
        <f t="shared" si="0"/>
        <v>8</v>
      </c>
      <c r="B19" s="13" t="s">
        <v>38</v>
      </c>
      <c r="C19" s="13" t="s">
        <v>39</v>
      </c>
      <c r="D19" s="13" t="s">
        <v>40</v>
      </c>
      <c r="E19" s="13" t="s">
        <v>44</v>
      </c>
      <c r="F19" s="13" t="s">
        <v>195</v>
      </c>
      <c r="G19" s="13" t="s">
        <v>652</v>
      </c>
      <c r="H19" s="13">
        <v>1</v>
      </c>
      <c r="I19" s="13" t="s">
        <v>523</v>
      </c>
      <c r="J19" s="13" t="s">
        <v>412</v>
      </c>
      <c r="K19" s="13" t="s">
        <v>8</v>
      </c>
      <c r="L19" s="13" t="s">
        <v>511</v>
      </c>
    </row>
    <row r="20" spans="1:12" s="58" customFormat="1" ht="60" x14ac:dyDescent="0.25">
      <c r="A20" s="13">
        <f t="shared" si="0"/>
        <v>9</v>
      </c>
      <c r="B20" s="13" t="s">
        <v>38</v>
      </c>
      <c r="C20" s="13" t="s">
        <v>39</v>
      </c>
      <c r="D20" s="13" t="s">
        <v>40</v>
      </c>
      <c r="E20" s="13" t="s">
        <v>44</v>
      </c>
      <c r="F20" s="13" t="s">
        <v>196</v>
      </c>
      <c r="G20" s="13" t="s">
        <v>652</v>
      </c>
      <c r="H20" s="13">
        <v>1</v>
      </c>
      <c r="I20" s="13" t="s">
        <v>529</v>
      </c>
      <c r="J20" s="13" t="s">
        <v>414</v>
      </c>
      <c r="K20" s="22" t="s">
        <v>510</v>
      </c>
      <c r="L20" s="13" t="s">
        <v>511</v>
      </c>
    </row>
    <row r="21" spans="1:12" s="58" customFormat="1" ht="60" x14ac:dyDescent="0.25">
      <c r="A21" s="13">
        <f t="shared" si="0"/>
        <v>10</v>
      </c>
      <c r="B21" s="13" t="s">
        <v>38</v>
      </c>
      <c r="C21" s="13" t="s">
        <v>39</v>
      </c>
      <c r="D21" s="13" t="s">
        <v>40</v>
      </c>
      <c r="E21" s="13" t="s">
        <v>44</v>
      </c>
      <c r="F21" s="13" t="s">
        <v>197</v>
      </c>
      <c r="G21" s="13" t="s">
        <v>653</v>
      </c>
      <c r="H21" s="23">
        <v>1</v>
      </c>
      <c r="I21" s="13" t="s">
        <v>530</v>
      </c>
      <c r="J21" s="22" t="s">
        <v>416</v>
      </c>
      <c r="K21" s="22" t="s">
        <v>510</v>
      </c>
      <c r="L21" s="13" t="s">
        <v>511</v>
      </c>
    </row>
    <row r="22" spans="1:12" s="58" customFormat="1" ht="60" x14ac:dyDescent="0.25">
      <c r="A22" s="13">
        <f t="shared" si="0"/>
        <v>11</v>
      </c>
      <c r="B22" s="13" t="s">
        <v>38</v>
      </c>
      <c r="C22" s="13" t="s">
        <v>39</v>
      </c>
      <c r="D22" s="13" t="s">
        <v>40</v>
      </c>
      <c r="E22" s="13" t="s">
        <v>44</v>
      </c>
      <c r="F22" s="13" t="s">
        <v>198</v>
      </c>
      <c r="G22" s="13" t="s">
        <v>652</v>
      </c>
      <c r="H22" s="23">
        <v>1</v>
      </c>
      <c r="I22" s="13" t="s">
        <v>531</v>
      </c>
      <c r="J22" s="13" t="s">
        <v>414</v>
      </c>
      <c r="K22" s="22" t="s">
        <v>510</v>
      </c>
      <c r="L22" s="13" t="s">
        <v>511</v>
      </c>
    </row>
    <row r="23" spans="1:12" s="58" customFormat="1" ht="45" x14ac:dyDescent="0.25">
      <c r="A23" s="13">
        <f t="shared" si="0"/>
        <v>12</v>
      </c>
      <c r="B23" s="13" t="s">
        <v>38</v>
      </c>
      <c r="C23" s="13" t="s">
        <v>39</v>
      </c>
      <c r="D23" s="13" t="s">
        <v>40</v>
      </c>
      <c r="E23" s="13" t="s">
        <v>44</v>
      </c>
      <c r="F23" s="13" t="s">
        <v>199</v>
      </c>
      <c r="G23" s="13" t="s">
        <v>654</v>
      </c>
      <c r="H23" s="13">
        <v>1</v>
      </c>
      <c r="I23" s="13" t="s">
        <v>532</v>
      </c>
      <c r="J23" s="22" t="s">
        <v>412</v>
      </c>
      <c r="K23" s="22" t="s">
        <v>510</v>
      </c>
      <c r="L23" s="13" t="s">
        <v>511</v>
      </c>
    </row>
    <row r="24" spans="1:12" s="58" customFormat="1" ht="60" x14ac:dyDescent="0.25">
      <c r="A24" s="13">
        <f t="shared" si="0"/>
        <v>13</v>
      </c>
      <c r="B24" s="13" t="s">
        <v>38</v>
      </c>
      <c r="C24" s="13" t="s">
        <v>39</v>
      </c>
      <c r="D24" s="13" t="s">
        <v>40</v>
      </c>
      <c r="E24" s="13" t="s">
        <v>44</v>
      </c>
      <c r="F24" s="13" t="s">
        <v>200</v>
      </c>
      <c r="G24" s="13" t="s">
        <v>652</v>
      </c>
      <c r="H24" s="13">
        <v>1</v>
      </c>
      <c r="I24" s="13" t="s">
        <v>533</v>
      </c>
      <c r="J24" s="13" t="s">
        <v>412</v>
      </c>
      <c r="K24" s="13" t="s">
        <v>8</v>
      </c>
      <c r="L24" s="13" t="s">
        <v>511</v>
      </c>
    </row>
    <row r="25" spans="1:12" s="58" customFormat="1" ht="60" x14ac:dyDescent="0.25">
      <c r="A25" s="13">
        <f t="shared" si="0"/>
        <v>14</v>
      </c>
      <c r="B25" s="13" t="s">
        <v>38</v>
      </c>
      <c r="C25" s="13" t="s">
        <v>39</v>
      </c>
      <c r="D25" s="13" t="s">
        <v>40</v>
      </c>
      <c r="E25" s="13" t="s">
        <v>44</v>
      </c>
      <c r="F25" s="13" t="s">
        <v>201</v>
      </c>
      <c r="G25" s="13" t="s">
        <v>652</v>
      </c>
      <c r="H25" s="13">
        <v>3</v>
      </c>
      <c r="I25" s="13" t="s">
        <v>534</v>
      </c>
      <c r="J25" s="13" t="s">
        <v>417</v>
      </c>
      <c r="K25" s="13" t="s">
        <v>510</v>
      </c>
      <c r="L25" s="13" t="s">
        <v>511</v>
      </c>
    </row>
    <row r="26" spans="1:12" s="58" customFormat="1" ht="45" x14ac:dyDescent="0.25">
      <c r="A26" s="13">
        <f t="shared" si="0"/>
        <v>15</v>
      </c>
      <c r="B26" s="13" t="s">
        <v>38</v>
      </c>
      <c r="C26" s="13" t="s">
        <v>39</v>
      </c>
      <c r="D26" s="13" t="s">
        <v>40</v>
      </c>
      <c r="E26" s="13" t="s">
        <v>44</v>
      </c>
      <c r="F26" s="13" t="s">
        <v>202</v>
      </c>
      <c r="G26" s="13" t="s">
        <v>202</v>
      </c>
      <c r="H26" s="13">
        <v>1</v>
      </c>
      <c r="I26" s="13" t="s">
        <v>534</v>
      </c>
      <c r="J26" s="13" t="s">
        <v>417</v>
      </c>
      <c r="K26" s="13" t="s">
        <v>510</v>
      </c>
      <c r="L26" s="13" t="s">
        <v>511</v>
      </c>
    </row>
    <row r="27" spans="1:12" s="58" customFormat="1" ht="45" x14ac:dyDescent="0.25">
      <c r="A27" s="13">
        <f t="shared" si="0"/>
        <v>16</v>
      </c>
      <c r="B27" s="13" t="s">
        <v>38</v>
      </c>
      <c r="C27" s="13" t="s">
        <v>39</v>
      </c>
      <c r="D27" s="13" t="s">
        <v>40</v>
      </c>
      <c r="E27" s="13" t="s">
        <v>44</v>
      </c>
      <c r="F27" s="13" t="s">
        <v>203</v>
      </c>
      <c r="G27" s="13" t="s">
        <v>654</v>
      </c>
      <c r="H27" s="13">
        <v>1</v>
      </c>
      <c r="I27" s="13" t="s">
        <v>533</v>
      </c>
      <c r="J27" s="22" t="s">
        <v>412</v>
      </c>
      <c r="K27" s="22" t="s">
        <v>510</v>
      </c>
      <c r="L27" s="13" t="s">
        <v>511</v>
      </c>
    </row>
    <row r="28" spans="1:12" s="58" customFormat="1" ht="60" x14ac:dyDescent="0.25">
      <c r="A28" s="13">
        <f t="shared" si="0"/>
        <v>17</v>
      </c>
      <c r="B28" s="13" t="s">
        <v>38</v>
      </c>
      <c r="C28" s="13" t="s">
        <v>39</v>
      </c>
      <c r="D28" s="13" t="s">
        <v>40</v>
      </c>
      <c r="E28" s="13" t="s">
        <v>44</v>
      </c>
      <c r="F28" s="13" t="s">
        <v>204</v>
      </c>
      <c r="G28" s="13" t="s">
        <v>652</v>
      </c>
      <c r="H28" s="13">
        <v>1</v>
      </c>
      <c r="I28" s="13" t="s">
        <v>535</v>
      </c>
      <c r="J28" s="13" t="s">
        <v>412</v>
      </c>
      <c r="K28" s="13" t="s">
        <v>8</v>
      </c>
      <c r="L28" s="13" t="s">
        <v>511</v>
      </c>
    </row>
    <row r="29" spans="1:12" s="58" customFormat="1" ht="60" x14ac:dyDescent="0.25">
      <c r="A29" s="13">
        <f t="shared" si="0"/>
        <v>18</v>
      </c>
      <c r="B29" s="13" t="s">
        <v>38</v>
      </c>
      <c r="C29" s="13" t="s">
        <v>39</v>
      </c>
      <c r="D29" s="13" t="s">
        <v>40</v>
      </c>
      <c r="E29" s="13" t="s">
        <v>44</v>
      </c>
      <c r="F29" s="13" t="s">
        <v>205</v>
      </c>
      <c r="G29" s="13" t="s">
        <v>652</v>
      </c>
      <c r="H29" s="13">
        <v>1</v>
      </c>
      <c r="I29" s="13" t="s">
        <v>535</v>
      </c>
      <c r="J29" s="13" t="s">
        <v>412</v>
      </c>
      <c r="K29" s="13" t="s">
        <v>8</v>
      </c>
      <c r="L29" s="13" t="s">
        <v>511</v>
      </c>
    </row>
    <row r="30" spans="1:12" s="58" customFormat="1" ht="60" x14ac:dyDescent="0.25">
      <c r="A30" s="13">
        <f t="shared" si="0"/>
        <v>19</v>
      </c>
      <c r="B30" s="13" t="s">
        <v>38</v>
      </c>
      <c r="C30" s="13" t="s">
        <v>39</v>
      </c>
      <c r="D30" s="13" t="s">
        <v>40</v>
      </c>
      <c r="E30" s="13" t="s">
        <v>44</v>
      </c>
      <c r="F30" s="13" t="s">
        <v>206</v>
      </c>
      <c r="G30" s="13" t="s">
        <v>652</v>
      </c>
      <c r="H30" s="13">
        <v>1</v>
      </c>
      <c r="I30" s="13" t="s">
        <v>535</v>
      </c>
      <c r="J30" s="13" t="s">
        <v>412</v>
      </c>
      <c r="K30" s="13" t="s">
        <v>8</v>
      </c>
      <c r="L30" s="13" t="s">
        <v>511</v>
      </c>
    </row>
    <row r="31" spans="1:12" s="58" customFormat="1" ht="75" x14ac:dyDescent="0.25">
      <c r="A31" s="13">
        <f t="shared" si="0"/>
        <v>20</v>
      </c>
      <c r="B31" s="13" t="s">
        <v>38</v>
      </c>
      <c r="C31" s="13" t="s">
        <v>39</v>
      </c>
      <c r="D31" s="13" t="s">
        <v>40</v>
      </c>
      <c r="E31" s="13" t="s">
        <v>44</v>
      </c>
      <c r="F31" s="13" t="s">
        <v>207</v>
      </c>
      <c r="G31" s="13" t="s">
        <v>653</v>
      </c>
      <c r="H31" s="23">
        <v>1</v>
      </c>
      <c r="I31" s="13" t="s">
        <v>530</v>
      </c>
      <c r="J31" s="22" t="s">
        <v>416</v>
      </c>
      <c r="K31" s="22" t="s">
        <v>510</v>
      </c>
      <c r="L31" s="13" t="s">
        <v>511</v>
      </c>
    </row>
    <row r="32" spans="1:12" s="58" customFormat="1" ht="60" x14ac:dyDescent="0.25">
      <c r="A32" s="13">
        <f t="shared" si="0"/>
        <v>21</v>
      </c>
      <c r="B32" s="13" t="s">
        <v>38</v>
      </c>
      <c r="C32" s="13" t="s">
        <v>39</v>
      </c>
      <c r="D32" s="13" t="s">
        <v>40</v>
      </c>
      <c r="E32" s="13" t="s">
        <v>44</v>
      </c>
      <c r="F32" s="13" t="s">
        <v>208</v>
      </c>
      <c r="G32" s="13" t="s">
        <v>653</v>
      </c>
      <c r="H32" s="13">
        <v>1</v>
      </c>
      <c r="I32" s="13" t="s">
        <v>527</v>
      </c>
      <c r="J32" s="13" t="s">
        <v>414</v>
      </c>
      <c r="K32" s="22" t="s">
        <v>510</v>
      </c>
      <c r="L32" s="13" t="s">
        <v>511</v>
      </c>
    </row>
    <row r="33" spans="1:12" s="58" customFormat="1" ht="45" x14ac:dyDescent="0.25">
      <c r="A33" s="13">
        <f t="shared" si="0"/>
        <v>22</v>
      </c>
      <c r="B33" s="13" t="s">
        <v>38</v>
      </c>
      <c r="C33" s="13" t="s">
        <v>39</v>
      </c>
      <c r="D33" s="13" t="s">
        <v>40</v>
      </c>
      <c r="E33" s="13" t="s">
        <v>44</v>
      </c>
      <c r="F33" s="13" t="s">
        <v>209</v>
      </c>
      <c r="G33" s="13" t="s">
        <v>655</v>
      </c>
      <c r="H33" s="13">
        <v>3</v>
      </c>
      <c r="I33" s="13" t="s">
        <v>527</v>
      </c>
      <c r="J33" s="13" t="s">
        <v>414</v>
      </c>
      <c r="K33" s="22" t="s">
        <v>510</v>
      </c>
      <c r="L33" s="13" t="s">
        <v>511</v>
      </c>
    </row>
    <row r="34" spans="1:12" s="58" customFormat="1" ht="60" x14ac:dyDescent="0.25">
      <c r="A34" s="13">
        <f t="shared" si="0"/>
        <v>23</v>
      </c>
      <c r="B34" s="13" t="s">
        <v>38</v>
      </c>
      <c r="C34" s="13" t="s">
        <v>39</v>
      </c>
      <c r="D34" s="13" t="s">
        <v>40</v>
      </c>
      <c r="E34" s="13" t="s">
        <v>44</v>
      </c>
      <c r="F34" s="13" t="s">
        <v>210</v>
      </c>
      <c r="G34" s="13" t="s">
        <v>655</v>
      </c>
      <c r="H34" s="23">
        <v>1</v>
      </c>
      <c r="I34" s="13" t="s">
        <v>536</v>
      </c>
      <c r="J34" s="13" t="s">
        <v>414</v>
      </c>
      <c r="K34" s="22" t="s">
        <v>510</v>
      </c>
      <c r="L34" s="13" t="s">
        <v>511</v>
      </c>
    </row>
    <row r="35" spans="1:12" s="58" customFormat="1" ht="90" x14ac:dyDescent="0.25">
      <c r="A35" s="13">
        <f t="shared" si="0"/>
        <v>24</v>
      </c>
      <c r="B35" s="13" t="s">
        <v>38</v>
      </c>
      <c r="C35" s="13" t="s">
        <v>39</v>
      </c>
      <c r="D35" s="13" t="s">
        <v>45</v>
      </c>
      <c r="E35" s="13" t="s">
        <v>49</v>
      </c>
      <c r="F35" s="13" t="s">
        <v>211</v>
      </c>
      <c r="G35" s="13" t="s">
        <v>656</v>
      </c>
      <c r="H35" s="13">
        <v>1</v>
      </c>
      <c r="I35" s="13" t="s">
        <v>537</v>
      </c>
      <c r="J35" s="22" t="s">
        <v>418</v>
      </c>
      <c r="K35" s="22" t="s">
        <v>510</v>
      </c>
      <c r="L35" s="13" t="s">
        <v>512</v>
      </c>
    </row>
    <row r="36" spans="1:12" s="58" customFormat="1" ht="60" x14ac:dyDescent="0.25">
      <c r="A36" s="13">
        <f t="shared" si="0"/>
        <v>25</v>
      </c>
      <c r="B36" s="13" t="s">
        <v>38</v>
      </c>
      <c r="C36" s="13" t="s">
        <v>39</v>
      </c>
      <c r="D36" s="13" t="s">
        <v>45</v>
      </c>
      <c r="E36" s="13" t="s">
        <v>49</v>
      </c>
      <c r="F36" s="13" t="s">
        <v>212</v>
      </c>
      <c r="G36" s="13" t="s">
        <v>657</v>
      </c>
      <c r="H36" s="13">
        <v>1</v>
      </c>
      <c r="I36" s="13" t="s">
        <v>538</v>
      </c>
      <c r="J36" s="22" t="s">
        <v>419</v>
      </c>
      <c r="K36" s="22" t="s">
        <v>510</v>
      </c>
      <c r="L36" s="13" t="s">
        <v>512</v>
      </c>
    </row>
    <row r="37" spans="1:12" s="58" customFormat="1" ht="45" x14ac:dyDescent="0.25">
      <c r="A37" s="13">
        <f t="shared" si="0"/>
        <v>26</v>
      </c>
      <c r="B37" s="13" t="s">
        <v>38</v>
      </c>
      <c r="C37" s="13" t="s">
        <v>39</v>
      </c>
      <c r="D37" s="13" t="s">
        <v>45</v>
      </c>
      <c r="E37" s="13" t="s">
        <v>49</v>
      </c>
      <c r="F37" s="13" t="s">
        <v>213</v>
      </c>
      <c r="G37" s="13" t="s">
        <v>657</v>
      </c>
      <c r="H37" s="23">
        <v>1</v>
      </c>
      <c r="I37" s="13" t="s">
        <v>539</v>
      </c>
      <c r="J37" s="22" t="s">
        <v>420</v>
      </c>
      <c r="K37" s="22" t="s">
        <v>8</v>
      </c>
      <c r="L37" s="13" t="s">
        <v>512</v>
      </c>
    </row>
    <row r="38" spans="1:12" s="58" customFormat="1" ht="75" x14ac:dyDescent="0.25">
      <c r="A38" s="13">
        <f t="shared" si="0"/>
        <v>27</v>
      </c>
      <c r="B38" s="13" t="s">
        <v>50</v>
      </c>
      <c r="C38" s="13" t="s">
        <v>51</v>
      </c>
      <c r="D38" s="13" t="s">
        <v>52</v>
      </c>
      <c r="E38" s="13" t="s">
        <v>55</v>
      </c>
      <c r="F38" s="13" t="s">
        <v>214</v>
      </c>
      <c r="G38" s="13" t="s">
        <v>658</v>
      </c>
      <c r="H38" s="24">
        <v>24800</v>
      </c>
      <c r="I38" s="13" t="s">
        <v>540</v>
      </c>
      <c r="J38" s="22" t="s">
        <v>421</v>
      </c>
      <c r="K38" s="22" t="s">
        <v>510</v>
      </c>
      <c r="L38" s="13" t="s">
        <v>513</v>
      </c>
    </row>
    <row r="39" spans="1:12" s="58" customFormat="1" ht="75" x14ac:dyDescent="0.25">
      <c r="A39" s="13">
        <f t="shared" si="0"/>
        <v>28</v>
      </c>
      <c r="B39" s="13" t="s">
        <v>50</v>
      </c>
      <c r="C39" s="13" t="s">
        <v>51</v>
      </c>
      <c r="D39" s="13" t="s">
        <v>52</v>
      </c>
      <c r="E39" s="13" t="s">
        <v>58</v>
      </c>
      <c r="F39" s="13" t="s">
        <v>214</v>
      </c>
      <c r="G39" s="13" t="s">
        <v>659</v>
      </c>
      <c r="H39" s="24">
        <v>35000</v>
      </c>
      <c r="I39" s="13" t="s">
        <v>541</v>
      </c>
      <c r="J39" s="22" t="s">
        <v>422</v>
      </c>
      <c r="K39" s="22" t="s">
        <v>510</v>
      </c>
      <c r="L39" s="13" t="s">
        <v>513</v>
      </c>
    </row>
    <row r="40" spans="1:12" s="58" customFormat="1" ht="75" x14ac:dyDescent="0.25">
      <c r="A40" s="13">
        <f t="shared" si="0"/>
        <v>29</v>
      </c>
      <c r="B40" s="13" t="s">
        <v>50</v>
      </c>
      <c r="C40" s="13" t="s">
        <v>51</v>
      </c>
      <c r="D40" s="13" t="s">
        <v>52</v>
      </c>
      <c r="E40" s="13" t="s">
        <v>61</v>
      </c>
      <c r="F40" s="13" t="s">
        <v>214</v>
      </c>
      <c r="G40" s="13" t="s">
        <v>660</v>
      </c>
      <c r="H40" s="24">
        <v>33000</v>
      </c>
      <c r="I40" s="13" t="s">
        <v>541</v>
      </c>
      <c r="J40" s="22" t="s">
        <v>422</v>
      </c>
      <c r="K40" s="22" t="s">
        <v>510</v>
      </c>
      <c r="L40" s="13" t="s">
        <v>513</v>
      </c>
    </row>
    <row r="41" spans="1:12" s="58" customFormat="1" ht="60" x14ac:dyDescent="0.25">
      <c r="A41" s="13">
        <f t="shared" si="0"/>
        <v>30</v>
      </c>
      <c r="B41" s="13" t="s">
        <v>50</v>
      </c>
      <c r="C41" s="13" t="s">
        <v>51</v>
      </c>
      <c r="D41" s="13" t="s">
        <v>52</v>
      </c>
      <c r="E41" s="13" t="s">
        <v>64</v>
      </c>
      <c r="F41" s="13" t="s">
        <v>215</v>
      </c>
      <c r="G41" s="13" t="s">
        <v>661</v>
      </c>
      <c r="H41" s="24">
        <v>19800</v>
      </c>
      <c r="I41" s="13" t="s">
        <v>542</v>
      </c>
      <c r="J41" s="22" t="s">
        <v>423</v>
      </c>
      <c r="K41" s="22" t="s">
        <v>510</v>
      </c>
      <c r="L41" s="13" t="s">
        <v>513</v>
      </c>
    </row>
    <row r="42" spans="1:12" s="58" customFormat="1" ht="90" x14ac:dyDescent="0.25">
      <c r="A42" s="13">
        <f t="shared" si="0"/>
        <v>31</v>
      </c>
      <c r="B42" s="13" t="s">
        <v>50</v>
      </c>
      <c r="C42" s="13" t="s">
        <v>51</v>
      </c>
      <c r="D42" s="13" t="s">
        <v>52</v>
      </c>
      <c r="E42" s="13" t="s">
        <v>67</v>
      </c>
      <c r="F42" s="13" t="s">
        <v>216</v>
      </c>
      <c r="G42" s="13" t="s">
        <v>662</v>
      </c>
      <c r="H42" s="24">
        <v>13500</v>
      </c>
      <c r="I42" s="13" t="s">
        <v>543</v>
      </c>
      <c r="J42" s="22" t="s">
        <v>424</v>
      </c>
      <c r="K42" s="22" t="s">
        <v>510</v>
      </c>
      <c r="L42" s="13" t="s">
        <v>513</v>
      </c>
    </row>
    <row r="43" spans="1:12" s="58" customFormat="1" ht="105" x14ac:dyDescent="0.25">
      <c r="A43" s="13">
        <f t="shared" si="0"/>
        <v>32</v>
      </c>
      <c r="B43" s="13" t="s">
        <v>50</v>
      </c>
      <c r="C43" s="13" t="s">
        <v>51</v>
      </c>
      <c r="D43" s="13" t="s">
        <v>52</v>
      </c>
      <c r="E43" s="13" t="s">
        <v>70</v>
      </c>
      <c r="F43" s="13" t="s">
        <v>217</v>
      </c>
      <c r="G43" s="13" t="s">
        <v>663</v>
      </c>
      <c r="H43" s="13">
        <v>496</v>
      </c>
      <c r="I43" s="13" t="s">
        <v>544</v>
      </c>
      <c r="J43" s="22" t="s">
        <v>425</v>
      </c>
      <c r="K43" s="22" t="s">
        <v>8</v>
      </c>
      <c r="L43" s="13" t="s">
        <v>513</v>
      </c>
    </row>
    <row r="44" spans="1:12" s="58" customFormat="1" ht="60" x14ac:dyDescent="0.25">
      <c r="A44" s="13">
        <f t="shared" si="0"/>
        <v>33</v>
      </c>
      <c r="B44" s="13" t="s">
        <v>50</v>
      </c>
      <c r="C44" s="13" t="s">
        <v>51</v>
      </c>
      <c r="D44" s="13" t="s">
        <v>52</v>
      </c>
      <c r="E44" s="13" t="s">
        <v>71</v>
      </c>
      <c r="F44" s="13" t="s">
        <v>218</v>
      </c>
      <c r="G44" s="13" t="s">
        <v>664</v>
      </c>
      <c r="H44" s="23">
        <v>1</v>
      </c>
      <c r="I44" s="13" t="s">
        <v>545</v>
      </c>
      <c r="J44" s="22" t="s">
        <v>426</v>
      </c>
      <c r="K44" s="22" t="s">
        <v>8</v>
      </c>
      <c r="L44" s="13" t="s">
        <v>513</v>
      </c>
    </row>
    <row r="45" spans="1:12" s="58" customFormat="1" ht="105" x14ac:dyDescent="0.25">
      <c r="A45" s="13">
        <f t="shared" si="0"/>
        <v>34</v>
      </c>
      <c r="B45" s="13" t="s">
        <v>50</v>
      </c>
      <c r="C45" s="13" t="s">
        <v>51</v>
      </c>
      <c r="D45" s="13" t="s">
        <v>52</v>
      </c>
      <c r="E45" s="13" t="s">
        <v>74</v>
      </c>
      <c r="F45" s="13" t="s">
        <v>219</v>
      </c>
      <c r="G45" s="13" t="s">
        <v>665</v>
      </c>
      <c r="H45" s="13">
        <v>95</v>
      </c>
      <c r="I45" s="13" t="s">
        <v>544</v>
      </c>
      <c r="J45" s="22" t="s">
        <v>427</v>
      </c>
      <c r="K45" s="22" t="s">
        <v>8</v>
      </c>
      <c r="L45" s="13" t="s">
        <v>513</v>
      </c>
    </row>
    <row r="46" spans="1:12" s="58" customFormat="1" ht="105" x14ac:dyDescent="0.25">
      <c r="A46" s="13">
        <f t="shared" si="0"/>
        <v>35</v>
      </c>
      <c r="B46" s="13" t="s">
        <v>50</v>
      </c>
      <c r="C46" s="13" t="s">
        <v>51</v>
      </c>
      <c r="D46" s="13" t="s">
        <v>52</v>
      </c>
      <c r="E46" s="13" t="s">
        <v>77</v>
      </c>
      <c r="F46" s="13" t="s">
        <v>220</v>
      </c>
      <c r="G46" s="13" t="s">
        <v>666</v>
      </c>
      <c r="H46" s="13">
        <v>110</v>
      </c>
      <c r="I46" s="13" t="s">
        <v>546</v>
      </c>
      <c r="J46" s="22" t="s">
        <v>427</v>
      </c>
      <c r="K46" s="22" t="s">
        <v>8</v>
      </c>
      <c r="L46" s="13" t="s">
        <v>513</v>
      </c>
    </row>
    <row r="47" spans="1:12" s="58" customFormat="1" ht="90" x14ac:dyDescent="0.25">
      <c r="A47" s="13">
        <f t="shared" si="0"/>
        <v>36</v>
      </c>
      <c r="B47" s="13" t="s">
        <v>50</v>
      </c>
      <c r="C47" s="13" t="s">
        <v>51</v>
      </c>
      <c r="D47" s="13" t="s">
        <v>52</v>
      </c>
      <c r="E47" s="13" t="s">
        <v>80</v>
      </c>
      <c r="F47" s="13" t="s">
        <v>221</v>
      </c>
      <c r="G47" s="13" t="s">
        <v>667</v>
      </c>
      <c r="H47" s="13">
        <v>140</v>
      </c>
      <c r="I47" s="13" t="s">
        <v>546</v>
      </c>
      <c r="J47" s="22" t="s">
        <v>427</v>
      </c>
      <c r="K47" s="22" t="s">
        <v>8</v>
      </c>
      <c r="L47" s="13" t="s">
        <v>513</v>
      </c>
    </row>
    <row r="48" spans="1:12" s="58" customFormat="1" ht="75" x14ac:dyDescent="0.25">
      <c r="A48" s="13">
        <f t="shared" si="0"/>
        <v>37</v>
      </c>
      <c r="B48" s="13" t="s">
        <v>50</v>
      </c>
      <c r="C48" s="13" t="s">
        <v>51</v>
      </c>
      <c r="D48" s="13" t="s">
        <v>52</v>
      </c>
      <c r="E48" s="13" t="s">
        <v>83</v>
      </c>
      <c r="F48" s="13" t="s">
        <v>222</v>
      </c>
      <c r="G48" s="13" t="s">
        <v>667</v>
      </c>
      <c r="H48" s="13">
        <v>140</v>
      </c>
      <c r="I48" s="13" t="s">
        <v>547</v>
      </c>
      <c r="J48" s="22" t="s">
        <v>428</v>
      </c>
      <c r="K48" s="22" t="s">
        <v>8</v>
      </c>
      <c r="L48" s="13" t="s">
        <v>513</v>
      </c>
    </row>
    <row r="49" spans="1:12" s="58" customFormat="1" ht="75" x14ac:dyDescent="0.25">
      <c r="A49" s="13">
        <f t="shared" si="0"/>
        <v>38</v>
      </c>
      <c r="B49" s="13" t="s">
        <v>50</v>
      </c>
      <c r="C49" s="13" t="s">
        <v>51</v>
      </c>
      <c r="D49" s="13" t="s">
        <v>52</v>
      </c>
      <c r="E49" s="13" t="s">
        <v>86</v>
      </c>
      <c r="F49" s="13" t="s">
        <v>223</v>
      </c>
      <c r="G49" s="13" t="s">
        <v>668</v>
      </c>
      <c r="H49" s="13">
        <v>8</v>
      </c>
      <c r="I49" s="13" t="s">
        <v>548</v>
      </c>
      <c r="J49" s="22" t="s">
        <v>429</v>
      </c>
      <c r="K49" s="22" t="s">
        <v>8</v>
      </c>
      <c r="L49" s="13" t="s">
        <v>513</v>
      </c>
    </row>
    <row r="50" spans="1:12" s="58" customFormat="1" ht="75" x14ac:dyDescent="0.25">
      <c r="A50" s="13">
        <f t="shared" si="0"/>
        <v>39</v>
      </c>
      <c r="B50" s="13" t="s">
        <v>50</v>
      </c>
      <c r="C50" s="13" t="s">
        <v>51</v>
      </c>
      <c r="D50" s="13" t="s">
        <v>52</v>
      </c>
      <c r="E50" s="13" t="s">
        <v>89</v>
      </c>
      <c r="F50" s="13" t="s">
        <v>224</v>
      </c>
      <c r="G50" s="13" t="s">
        <v>669</v>
      </c>
      <c r="H50" s="24">
        <v>2000</v>
      </c>
      <c r="I50" s="13" t="s">
        <v>549</v>
      </c>
      <c r="J50" s="22" t="s">
        <v>430</v>
      </c>
      <c r="K50" s="22" t="s">
        <v>510</v>
      </c>
      <c r="L50" s="13" t="s">
        <v>513</v>
      </c>
    </row>
    <row r="51" spans="1:12" s="58" customFormat="1" ht="105" x14ac:dyDescent="0.25">
      <c r="A51" s="13">
        <f t="shared" si="0"/>
        <v>40</v>
      </c>
      <c r="B51" s="13" t="s">
        <v>50</v>
      </c>
      <c r="C51" s="13" t="s">
        <v>51</v>
      </c>
      <c r="D51" s="13" t="s">
        <v>52</v>
      </c>
      <c r="E51" s="13" t="s">
        <v>92</v>
      </c>
      <c r="F51" s="13" t="s">
        <v>225</v>
      </c>
      <c r="G51" s="13" t="s">
        <v>670</v>
      </c>
      <c r="H51" s="24">
        <v>2304</v>
      </c>
      <c r="I51" s="13" t="s">
        <v>543</v>
      </c>
      <c r="J51" s="22" t="s">
        <v>430</v>
      </c>
      <c r="K51" s="22" t="s">
        <v>510</v>
      </c>
      <c r="L51" s="13" t="s">
        <v>513</v>
      </c>
    </row>
    <row r="52" spans="1:12" s="58" customFormat="1" ht="105" x14ac:dyDescent="0.25">
      <c r="A52" s="13">
        <f t="shared" si="0"/>
        <v>41</v>
      </c>
      <c r="B52" s="13" t="s">
        <v>50</v>
      </c>
      <c r="C52" s="13" t="s">
        <v>51</v>
      </c>
      <c r="D52" s="13" t="s">
        <v>52</v>
      </c>
      <c r="E52" s="13" t="s">
        <v>95</v>
      </c>
      <c r="F52" s="13" t="s">
        <v>226</v>
      </c>
      <c r="G52" s="13" t="s">
        <v>671</v>
      </c>
      <c r="H52" s="24">
        <v>4000</v>
      </c>
      <c r="I52" s="13" t="s">
        <v>543</v>
      </c>
      <c r="J52" s="22" t="s">
        <v>430</v>
      </c>
      <c r="K52" s="22" t="s">
        <v>510</v>
      </c>
      <c r="L52" s="13" t="s">
        <v>513</v>
      </c>
    </row>
    <row r="53" spans="1:12" s="58" customFormat="1" ht="60" x14ac:dyDescent="0.25">
      <c r="A53" s="13">
        <f t="shared" si="0"/>
        <v>42</v>
      </c>
      <c r="B53" s="13" t="s">
        <v>50</v>
      </c>
      <c r="C53" s="13" t="s">
        <v>51</v>
      </c>
      <c r="D53" s="13" t="s">
        <v>52</v>
      </c>
      <c r="E53" s="13" t="s">
        <v>98</v>
      </c>
      <c r="F53" s="13" t="s">
        <v>227</v>
      </c>
      <c r="G53" s="13" t="s">
        <v>672</v>
      </c>
      <c r="H53" s="24">
        <v>2600</v>
      </c>
      <c r="I53" s="13" t="s">
        <v>549</v>
      </c>
      <c r="J53" s="22" t="s">
        <v>430</v>
      </c>
      <c r="K53" s="22" t="s">
        <v>8</v>
      </c>
      <c r="L53" s="13" t="s">
        <v>513</v>
      </c>
    </row>
    <row r="54" spans="1:12" s="58" customFormat="1" ht="60" x14ac:dyDescent="0.25">
      <c r="A54" s="13">
        <f t="shared" si="0"/>
        <v>43</v>
      </c>
      <c r="B54" s="13" t="s">
        <v>50</v>
      </c>
      <c r="C54" s="13" t="s">
        <v>51</v>
      </c>
      <c r="D54" s="13" t="s">
        <v>52</v>
      </c>
      <c r="E54" s="13" t="s">
        <v>101</v>
      </c>
      <c r="F54" s="13" t="s">
        <v>227</v>
      </c>
      <c r="G54" s="13" t="s">
        <v>227</v>
      </c>
      <c r="H54" s="24">
        <v>1500</v>
      </c>
      <c r="I54" s="13" t="s">
        <v>549</v>
      </c>
      <c r="J54" s="13" t="s">
        <v>431</v>
      </c>
      <c r="K54" s="13" t="s">
        <v>8</v>
      </c>
      <c r="L54" s="13" t="s">
        <v>513</v>
      </c>
    </row>
    <row r="55" spans="1:12" s="58" customFormat="1" ht="90" x14ac:dyDescent="0.25">
      <c r="A55" s="13">
        <f t="shared" si="0"/>
        <v>44</v>
      </c>
      <c r="B55" s="13" t="s">
        <v>50</v>
      </c>
      <c r="C55" s="13" t="s">
        <v>51</v>
      </c>
      <c r="D55" s="13" t="s">
        <v>102</v>
      </c>
      <c r="E55" s="13" t="s">
        <v>105</v>
      </c>
      <c r="F55" s="13" t="s">
        <v>228</v>
      </c>
      <c r="G55" s="13" t="s">
        <v>673</v>
      </c>
      <c r="H55" s="13">
        <v>131</v>
      </c>
      <c r="I55" s="13" t="s">
        <v>550</v>
      </c>
      <c r="J55" s="13" t="s">
        <v>431</v>
      </c>
      <c r="K55" s="13" t="s">
        <v>8</v>
      </c>
      <c r="L55" s="13" t="s">
        <v>513</v>
      </c>
    </row>
    <row r="56" spans="1:12" s="58" customFormat="1" ht="45" x14ac:dyDescent="0.25">
      <c r="A56" s="13">
        <f t="shared" si="0"/>
        <v>45</v>
      </c>
      <c r="B56" s="13" t="s">
        <v>50</v>
      </c>
      <c r="C56" s="13" t="s">
        <v>51</v>
      </c>
      <c r="D56" s="13" t="s">
        <v>102</v>
      </c>
      <c r="E56" s="13" t="s">
        <v>108</v>
      </c>
      <c r="F56" s="13" t="s">
        <v>229</v>
      </c>
      <c r="G56" s="13" t="s">
        <v>674</v>
      </c>
      <c r="H56" s="24">
        <v>2000</v>
      </c>
      <c r="I56" s="13" t="s">
        <v>549</v>
      </c>
      <c r="J56" s="13" t="s">
        <v>431</v>
      </c>
      <c r="K56" s="13" t="s">
        <v>8</v>
      </c>
      <c r="L56" s="13" t="s">
        <v>513</v>
      </c>
    </row>
    <row r="57" spans="1:12" s="58" customFormat="1" ht="60" x14ac:dyDescent="0.25">
      <c r="A57" s="13">
        <f t="shared" si="0"/>
        <v>46</v>
      </c>
      <c r="B57" s="13" t="s">
        <v>50</v>
      </c>
      <c r="C57" s="13" t="s">
        <v>51</v>
      </c>
      <c r="D57" s="13" t="s">
        <v>102</v>
      </c>
      <c r="E57" s="13" t="s">
        <v>111</v>
      </c>
      <c r="F57" s="13" t="s">
        <v>230</v>
      </c>
      <c r="G57" s="13" t="s">
        <v>675</v>
      </c>
      <c r="H57" s="24">
        <v>5000</v>
      </c>
      <c r="I57" s="13" t="s">
        <v>551</v>
      </c>
      <c r="J57" s="22" t="s">
        <v>432</v>
      </c>
      <c r="K57" s="22" t="s">
        <v>8</v>
      </c>
      <c r="L57" s="13" t="s">
        <v>513</v>
      </c>
    </row>
    <row r="58" spans="1:12" s="58" customFormat="1" ht="60" x14ac:dyDescent="0.25">
      <c r="A58" s="13">
        <f t="shared" si="0"/>
        <v>47</v>
      </c>
      <c r="B58" s="13" t="s">
        <v>50</v>
      </c>
      <c r="C58" s="13" t="s">
        <v>51</v>
      </c>
      <c r="D58" s="13" t="s">
        <v>102</v>
      </c>
      <c r="E58" s="13" t="s">
        <v>114</v>
      </c>
      <c r="F58" s="13" t="s">
        <v>231</v>
      </c>
      <c r="G58" s="13" t="s">
        <v>676</v>
      </c>
      <c r="H58" s="24">
        <v>3500</v>
      </c>
      <c r="I58" s="13" t="s">
        <v>551</v>
      </c>
      <c r="J58" s="22" t="s">
        <v>432</v>
      </c>
      <c r="K58" s="22" t="s">
        <v>8</v>
      </c>
      <c r="L58" s="13" t="s">
        <v>513</v>
      </c>
    </row>
    <row r="59" spans="1:12" s="58" customFormat="1" ht="75" x14ac:dyDescent="0.25">
      <c r="A59" s="13">
        <f t="shared" si="0"/>
        <v>48</v>
      </c>
      <c r="B59" s="13" t="s">
        <v>50</v>
      </c>
      <c r="C59" s="13" t="s">
        <v>51</v>
      </c>
      <c r="D59" s="13" t="s">
        <v>102</v>
      </c>
      <c r="E59" s="13" t="s">
        <v>117</v>
      </c>
      <c r="F59" s="13" t="s">
        <v>232</v>
      </c>
      <c r="G59" s="13" t="s">
        <v>677</v>
      </c>
      <c r="H59" s="24">
        <v>3852</v>
      </c>
      <c r="I59" s="13" t="s">
        <v>551</v>
      </c>
      <c r="J59" s="22" t="s">
        <v>432</v>
      </c>
      <c r="K59" s="22" t="s">
        <v>8</v>
      </c>
      <c r="L59" s="13" t="s">
        <v>513</v>
      </c>
    </row>
    <row r="60" spans="1:12" s="58" customFormat="1" ht="60" x14ac:dyDescent="0.25">
      <c r="A60" s="13">
        <f t="shared" si="0"/>
        <v>49</v>
      </c>
      <c r="B60" s="13" t="s">
        <v>50</v>
      </c>
      <c r="C60" s="13" t="s">
        <v>51</v>
      </c>
      <c r="D60" s="13" t="s">
        <v>102</v>
      </c>
      <c r="E60" s="13" t="s">
        <v>119</v>
      </c>
      <c r="F60" s="13" t="s">
        <v>233</v>
      </c>
      <c r="G60" s="13" t="s">
        <v>678</v>
      </c>
      <c r="H60" s="24">
        <v>1000</v>
      </c>
      <c r="I60" s="13" t="s">
        <v>551</v>
      </c>
      <c r="J60" s="22" t="s">
        <v>432</v>
      </c>
      <c r="K60" s="22" t="s">
        <v>8</v>
      </c>
      <c r="L60" s="13" t="s">
        <v>513</v>
      </c>
    </row>
    <row r="61" spans="1:12" s="58" customFormat="1" ht="90" x14ac:dyDescent="0.25">
      <c r="A61" s="13">
        <f t="shared" si="0"/>
        <v>50</v>
      </c>
      <c r="B61" s="13" t="s">
        <v>50</v>
      </c>
      <c r="C61" s="13" t="s">
        <v>51</v>
      </c>
      <c r="D61" s="13" t="s">
        <v>120</v>
      </c>
      <c r="E61" s="13" t="s">
        <v>123</v>
      </c>
      <c r="F61" s="13" t="s">
        <v>234</v>
      </c>
      <c r="G61" s="13" t="s">
        <v>679</v>
      </c>
      <c r="H61" s="13">
        <v>360</v>
      </c>
      <c r="I61" s="13" t="s">
        <v>552</v>
      </c>
      <c r="J61" s="22" t="s">
        <v>433</v>
      </c>
      <c r="K61" s="22" t="s">
        <v>510</v>
      </c>
      <c r="L61" s="13" t="s">
        <v>513</v>
      </c>
    </row>
    <row r="62" spans="1:12" s="58" customFormat="1" ht="75" x14ac:dyDescent="0.25">
      <c r="A62" s="13">
        <f t="shared" si="0"/>
        <v>51</v>
      </c>
      <c r="B62" s="13" t="s">
        <v>50</v>
      </c>
      <c r="C62" s="13" t="s">
        <v>51</v>
      </c>
      <c r="D62" s="13" t="s">
        <v>120</v>
      </c>
      <c r="E62" s="13" t="s">
        <v>126</v>
      </c>
      <c r="F62" s="13" t="s">
        <v>235</v>
      </c>
      <c r="G62" s="13" t="s">
        <v>680</v>
      </c>
      <c r="H62" s="13">
        <v>280</v>
      </c>
      <c r="I62" s="13" t="s">
        <v>544</v>
      </c>
      <c r="J62" s="22" t="s">
        <v>434</v>
      </c>
      <c r="K62" s="22" t="s">
        <v>8</v>
      </c>
      <c r="L62" s="13" t="s">
        <v>513</v>
      </c>
    </row>
    <row r="63" spans="1:12" s="58" customFormat="1" ht="90" x14ac:dyDescent="0.25">
      <c r="A63" s="13">
        <f t="shared" si="0"/>
        <v>52</v>
      </c>
      <c r="B63" s="13" t="s">
        <v>50</v>
      </c>
      <c r="C63" s="13" t="s">
        <v>51</v>
      </c>
      <c r="D63" s="13" t="s">
        <v>120</v>
      </c>
      <c r="E63" s="13" t="s">
        <v>128</v>
      </c>
      <c r="F63" s="13" t="s">
        <v>236</v>
      </c>
      <c r="G63" s="13" t="s">
        <v>681</v>
      </c>
      <c r="H63" s="24">
        <v>12000</v>
      </c>
      <c r="I63" s="13" t="s">
        <v>549</v>
      </c>
      <c r="J63" s="22" t="s">
        <v>435</v>
      </c>
      <c r="K63" s="22" t="s">
        <v>8</v>
      </c>
      <c r="L63" s="13" t="s">
        <v>513</v>
      </c>
    </row>
    <row r="64" spans="1:12" s="58" customFormat="1" ht="60" x14ac:dyDescent="0.25">
      <c r="A64" s="13">
        <f t="shared" si="0"/>
        <v>53</v>
      </c>
      <c r="B64" s="13" t="s">
        <v>50</v>
      </c>
      <c r="C64" s="13" t="s">
        <v>51</v>
      </c>
      <c r="D64" s="13" t="s">
        <v>120</v>
      </c>
      <c r="E64" s="13" t="s">
        <v>129</v>
      </c>
      <c r="F64" s="21" t="s">
        <v>237</v>
      </c>
      <c r="G64" s="21" t="s">
        <v>657</v>
      </c>
      <c r="H64" s="21">
        <v>1</v>
      </c>
      <c r="I64" s="21" t="s">
        <v>553</v>
      </c>
      <c r="J64" s="13" t="s">
        <v>412</v>
      </c>
      <c r="K64" s="13" t="s">
        <v>510</v>
      </c>
      <c r="L64" s="13" t="s">
        <v>512</v>
      </c>
    </row>
    <row r="65" spans="1:12" s="58" customFormat="1" ht="60" x14ac:dyDescent="0.25">
      <c r="A65" s="13">
        <f t="shared" si="0"/>
        <v>54</v>
      </c>
      <c r="B65" s="13" t="s">
        <v>50</v>
      </c>
      <c r="C65" s="13" t="s">
        <v>51</v>
      </c>
      <c r="D65" s="13" t="s">
        <v>120</v>
      </c>
      <c r="E65" s="13" t="s">
        <v>129</v>
      </c>
      <c r="F65" s="13" t="s">
        <v>238</v>
      </c>
      <c r="G65" s="13" t="s">
        <v>682</v>
      </c>
      <c r="H65" s="21">
        <v>44</v>
      </c>
      <c r="I65" s="21" t="s">
        <v>544</v>
      </c>
      <c r="J65" s="22" t="s">
        <v>436</v>
      </c>
      <c r="K65" s="22" t="s">
        <v>8</v>
      </c>
      <c r="L65" s="13" t="s">
        <v>512</v>
      </c>
    </row>
    <row r="66" spans="1:12" s="58" customFormat="1" ht="90" x14ac:dyDescent="0.25">
      <c r="A66" s="13">
        <f t="shared" si="0"/>
        <v>55</v>
      </c>
      <c r="B66" s="13" t="s">
        <v>130</v>
      </c>
      <c r="C66" s="13" t="s">
        <v>131</v>
      </c>
      <c r="D66" s="13" t="s">
        <v>132</v>
      </c>
      <c r="E66" s="13" t="s">
        <v>135</v>
      </c>
      <c r="F66" s="13" t="s">
        <v>239</v>
      </c>
      <c r="G66" s="13" t="s">
        <v>338</v>
      </c>
      <c r="H66" s="23">
        <v>1</v>
      </c>
      <c r="I66" s="13" t="s">
        <v>554</v>
      </c>
      <c r="J66" s="13" t="s">
        <v>437</v>
      </c>
      <c r="K66" s="22" t="s">
        <v>510</v>
      </c>
      <c r="L66" s="13" t="s">
        <v>514</v>
      </c>
    </row>
    <row r="67" spans="1:12" s="58" customFormat="1" ht="90" x14ac:dyDescent="0.25">
      <c r="A67" s="13">
        <f t="shared" si="0"/>
        <v>56</v>
      </c>
      <c r="B67" s="13" t="s">
        <v>130</v>
      </c>
      <c r="C67" s="13" t="s">
        <v>131</v>
      </c>
      <c r="D67" s="13" t="s">
        <v>132</v>
      </c>
      <c r="E67" s="13" t="s">
        <v>135</v>
      </c>
      <c r="F67" s="13" t="s">
        <v>240</v>
      </c>
      <c r="G67" s="13" t="s">
        <v>683</v>
      </c>
      <c r="H67" s="13">
        <v>24</v>
      </c>
      <c r="I67" s="13" t="s">
        <v>555</v>
      </c>
      <c r="J67" s="22" t="s">
        <v>438</v>
      </c>
      <c r="K67" s="22" t="s">
        <v>510</v>
      </c>
      <c r="L67" s="13" t="s">
        <v>514</v>
      </c>
    </row>
    <row r="68" spans="1:12" s="58" customFormat="1" ht="105" x14ac:dyDescent="0.25">
      <c r="A68" s="13">
        <f t="shared" si="0"/>
        <v>57</v>
      </c>
      <c r="B68" s="13" t="s">
        <v>130</v>
      </c>
      <c r="C68" s="13" t="s">
        <v>136</v>
      </c>
      <c r="D68" s="13" t="s">
        <v>137</v>
      </c>
      <c r="E68" s="13" t="s">
        <v>140</v>
      </c>
      <c r="F68" s="13" t="s">
        <v>241</v>
      </c>
      <c r="G68" s="13" t="s">
        <v>684</v>
      </c>
      <c r="H68" s="25">
        <v>1</v>
      </c>
      <c r="I68" s="13" t="s">
        <v>527</v>
      </c>
      <c r="J68" s="13" t="s">
        <v>439</v>
      </c>
      <c r="K68" s="22" t="s">
        <v>510</v>
      </c>
      <c r="L68" s="13" t="s">
        <v>515</v>
      </c>
    </row>
    <row r="69" spans="1:12" s="58" customFormat="1" ht="60" x14ac:dyDescent="0.25">
      <c r="A69" s="13">
        <f t="shared" si="0"/>
        <v>58</v>
      </c>
      <c r="B69" s="13" t="s">
        <v>130</v>
      </c>
      <c r="C69" s="13" t="s">
        <v>136</v>
      </c>
      <c r="D69" s="13" t="s">
        <v>137</v>
      </c>
      <c r="E69" s="13" t="s">
        <v>140</v>
      </c>
      <c r="F69" s="13" t="s">
        <v>242</v>
      </c>
      <c r="G69" s="13" t="s">
        <v>684</v>
      </c>
      <c r="H69" s="25">
        <v>1</v>
      </c>
      <c r="I69" s="13" t="s">
        <v>527</v>
      </c>
      <c r="J69" s="13" t="s">
        <v>439</v>
      </c>
      <c r="K69" s="22" t="s">
        <v>510</v>
      </c>
      <c r="L69" s="13" t="s">
        <v>515</v>
      </c>
    </row>
    <row r="70" spans="1:12" s="58" customFormat="1" ht="120" x14ac:dyDescent="0.25">
      <c r="A70" s="13">
        <f t="shared" si="0"/>
        <v>59</v>
      </c>
      <c r="B70" s="13" t="s">
        <v>130</v>
      </c>
      <c r="C70" s="13" t="s">
        <v>136</v>
      </c>
      <c r="D70" s="13" t="s">
        <v>137</v>
      </c>
      <c r="E70" s="13" t="s">
        <v>140</v>
      </c>
      <c r="F70" s="13" t="s">
        <v>243</v>
      </c>
      <c r="G70" s="13" t="s">
        <v>684</v>
      </c>
      <c r="H70" s="25">
        <v>1</v>
      </c>
      <c r="I70" s="13" t="s">
        <v>556</v>
      </c>
      <c r="J70" s="13" t="s">
        <v>439</v>
      </c>
      <c r="K70" s="22" t="s">
        <v>510</v>
      </c>
      <c r="L70" s="13" t="s">
        <v>515</v>
      </c>
    </row>
    <row r="71" spans="1:12" s="58" customFormat="1" ht="105" x14ac:dyDescent="0.25">
      <c r="A71" s="13">
        <f t="shared" si="0"/>
        <v>60</v>
      </c>
      <c r="B71" s="13" t="s">
        <v>130</v>
      </c>
      <c r="C71" s="13" t="s">
        <v>136</v>
      </c>
      <c r="D71" s="13" t="s">
        <v>137</v>
      </c>
      <c r="E71" s="13" t="s">
        <v>140</v>
      </c>
      <c r="F71" s="13" t="s">
        <v>244</v>
      </c>
      <c r="G71" s="13" t="s">
        <v>684</v>
      </c>
      <c r="H71" s="25">
        <v>1500</v>
      </c>
      <c r="I71" s="13" t="s">
        <v>557</v>
      </c>
      <c r="J71" s="13" t="s">
        <v>439</v>
      </c>
      <c r="K71" s="22" t="s">
        <v>510</v>
      </c>
      <c r="L71" s="13" t="s">
        <v>515</v>
      </c>
    </row>
    <row r="72" spans="1:12" s="58" customFormat="1" ht="150" x14ac:dyDescent="0.25">
      <c r="A72" s="13">
        <f t="shared" si="0"/>
        <v>61</v>
      </c>
      <c r="B72" s="13" t="s">
        <v>130</v>
      </c>
      <c r="C72" s="13" t="s">
        <v>136</v>
      </c>
      <c r="D72" s="13" t="s">
        <v>137</v>
      </c>
      <c r="E72" s="13" t="s">
        <v>140</v>
      </c>
      <c r="F72" s="13" t="s">
        <v>245</v>
      </c>
      <c r="G72" s="13" t="s">
        <v>684</v>
      </c>
      <c r="H72" s="25">
        <v>1</v>
      </c>
      <c r="I72" s="13" t="s">
        <v>558</v>
      </c>
      <c r="J72" s="13" t="s">
        <v>439</v>
      </c>
      <c r="K72" s="22" t="s">
        <v>510</v>
      </c>
      <c r="L72" s="13" t="s">
        <v>515</v>
      </c>
    </row>
    <row r="73" spans="1:12" s="58" customFormat="1" ht="75" x14ac:dyDescent="0.25">
      <c r="A73" s="13">
        <f t="shared" si="0"/>
        <v>62</v>
      </c>
      <c r="B73" s="13" t="s">
        <v>130</v>
      </c>
      <c r="C73" s="13" t="s">
        <v>136</v>
      </c>
      <c r="D73" s="13" t="s">
        <v>137</v>
      </c>
      <c r="E73" s="13" t="s">
        <v>140</v>
      </c>
      <c r="F73" s="13" t="s">
        <v>246</v>
      </c>
      <c r="G73" s="13" t="s">
        <v>684</v>
      </c>
      <c r="H73" s="25">
        <v>1</v>
      </c>
      <c r="I73" s="13" t="s">
        <v>559</v>
      </c>
      <c r="J73" s="13" t="s">
        <v>439</v>
      </c>
      <c r="K73" s="22" t="s">
        <v>510</v>
      </c>
      <c r="L73" s="13" t="s">
        <v>515</v>
      </c>
    </row>
    <row r="74" spans="1:12" s="58" customFormat="1" ht="105" x14ac:dyDescent="0.25">
      <c r="A74" s="13">
        <f t="shared" si="0"/>
        <v>63</v>
      </c>
      <c r="B74" s="13" t="s">
        <v>130</v>
      </c>
      <c r="C74" s="13" t="s">
        <v>136</v>
      </c>
      <c r="D74" s="13" t="s">
        <v>137</v>
      </c>
      <c r="E74" s="13" t="s">
        <v>140</v>
      </c>
      <c r="F74" s="13" t="s">
        <v>247</v>
      </c>
      <c r="G74" s="13" t="s">
        <v>684</v>
      </c>
      <c r="H74" s="25">
        <v>2035</v>
      </c>
      <c r="I74" s="13" t="s">
        <v>557</v>
      </c>
      <c r="J74" s="13" t="s">
        <v>439</v>
      </c>
      <c r="K74" s="22" t="s">
        <v>510</v>
      </c>
      <c r="L74" s="13" t="s">
        <v>515</v>
      </c>
    </row>
    <row r="75" spans="1:12" s="58" customFormat="1" ht="90" x14ac:dyDescent="0.25">
      <c r="A75" s="13">
        <f t="shared" si="0"/>
        <v>64</v>
      </c>
      <c r="B75" s="13" t="s">
        <v>130</v>
      </c>
      <c r="C75" s="13" t="s">
        <v>136</v>
      </c>
      <c r="D75" s="13" t="s">
        <v>137</v>
      </c>
      <c r="E75" s="13" t="s">
        <v>140</v>
      </c>
      <c r="F75" s="13" t="s">
        <v>248</v>
      </c>
      <c r="G75" s="13" t="s">
        <v>684</v>
      </c>
      <c r="H75" s="25">
        <v>1</v>
      </c>
      <c r="I75" s="13" t="s">
        <v>560</v>
      </c>
      <c r="J75" s="13" t="s">
        <v>439</v>
      </c>
      <c r="K75" s="22" t="s">
        <v>510</v>
      </c>
      <c r="L75" s="13" t="s">
        <v>515</v>
      </c>
    </row>
    <row r="76" spans="1:12" s="58" customFormat="1" ht="75" x14ac:dyDescent="0.25">
      <c r="A76" s="13">
        <f t="shared" si="0"/>
        <v>65</v>
      </c>
      <c r="B76" s="13" t="s">
        <v>130</v>
      </c>
      <c r="C76" s="13" t="s">
        <v>136</v>
      </c>
      <c r="D76" s="13" t="s">
        <v>137</v>
      </c>
      <c r="E76" s="13" t="s">
        <v>140</v>
      </c>
      <c r="F76" s="13" t="s">
        <v>249</v>
      </c>
      <c r="G76" s="13" t="s">
        <v>685</v>
      </c>
      <c r="H76" s="25">
        <v>1</v>
      </c>
      <c r="I76" s="13" t="s">
        <v>561</v>
      </c>
      <c r="J76" s="13" t="s">
        <v>439</v>
      </c>
      <c r="K76" s="22" t="s">
        <v>510</v>
      </c>
      <c r="L76" s="13" t="s">
        <v>515</v>
      </c>
    </row>
    <row r="77" spans="1:12" s="58" customFormat="1" ht="105" x14ac:dyDescent="0.25">
      <c r="A77" s="13">
        <f t="shared" si="0"/>
        <v>66</v>
      </c>
      <c r="B77" s="13" t="s">
        <v>130</v>
      </c>
      <c r="C77" s="13" t="s">
        <v>136</v>
      </c>
      <c r="D77" s="13" t="s">
        <v>137</v>
      </c>
      <c r="E77" s="13" t="s">
        <v>140</v>
      </c>
      <c r="F77" s="13" t="s">
        <v>250</v>
      </c>
      <c r="G77" s="13" t="s">
        <v>684</v>
      </c>
      <c r="H77" s="25">
        <v>1</v>
      </c>
      <c r="I77" s="13" t="s">
        <v>562</v>
      </c>
      <c r="J77" s="13" t="s">
        <v>439</v>
      </c>
      <c r="K77" s="22" t="s">
        <v>510</v>
      </c>
      <c r="L77" s="13" t="s">
        <v>515</v>
      </c>
    </row>
    <row r="78" spans="1:12" s="58" customFormat="1" ht="120" x14ac:dyDescent="0.25">
      <c r="A78" s="13">
        <f t="shared" ref="A78:A141" si="1">+A77+1</f>
        <v>67</v>
      </c>
      <c r="B78" s="13" t="s">
        <v>130</v>
      </c>
      <c r="C78" s="13" t="s">
        <v>136</v>
      </c>
      <c r="D78" s="13" t="s">
        <v>137</v>
      </c>
      <c r="E78" s="13" t="s">
        <v>140</v>
      </c>
      <c r="F78" s="13" t="s">
        <v>251</v>
      </c>
      <c r="G78" s="13" t="s">
        <v>684</v>
      </c>
      <c r="H78" s="25">
        <v>1</v>
      </c>
      <c r="I78" s="13" t="s">
        <v>562</v>
      </c>
      <c r="J78" s="13" t="s">
        <v>439</v>
      </c>
      <c r="K78" s="22" t="s">
        <v>510</v>
      </c>
      <c r="L78" s="13" t="s">
        <v>515</v>
      </c>
    </row>
    <row r="79" spans="1:12" s="58" customFormat="1" ht="120" x14ac:dyDescent="0.25">
      <c r="A79" s="13">
        <f t="shared" si="1"/>
        <v>68</v>
      </c>
      <c r="B79" s="13" t="s">
        <v>130</v>
      </c>
      <c r="C79" s="13" t="s">
        <v>136</v>
      </c>
      <c r="D79" s="13" t="s">
        <v>137</v>
      </c>
      <c r="E79" s="13" t="s">
        <v>140</v>
      </c>
      <c r="F79" s="13" t="s">
        <v>252</v>
      </c>
      <c r="G79" s="13" t="s">
        <v>684</v>
      </c>
      <c r="H79" s="25">
        <v>1</v>
      </c>
      <c r="I79" s="13" t="s">
        <v>562</v>
      </c>
      <c r="J79" s="13" t="s">
        <v>439</v>
      </c>
      <c r="K79" s="22" t="s">
        <v>510</v>
      </c>
      <c r="L79" s="13" t="s">
        <v>515</v>
      </c>
    </row>
    <row r="80" spans="1:12" s="58" customFormat="1" ht="60" x14ac:dyDescent="0.25">
      <c r="A80" s="13">
        <f t="shared" si="1"/>
        <v>69</v>
      </c>
      <c r="B80" s="13" t="s">
        <v>130</v>
      </c>
      <c r="C80" s="13" t="s">
        <v>136</v>
      </c>
      <c r="D80" s="13" t="s">
        <v>137</v>
      </c>
      <c r="E80" s="13" t="s">
        <v>140</v>
      </c>
      <c r="F80" s="13" t="s">
        <v>253</v>
      </c>
      <c r="G80" s="13" t="s">
        <v>686</v>
      </c>
      <c r="H80" s="25">
        <v>32</v>
      </c>
      <c r="I80" s="13" t="s">
        <v>563</v>
      </c>
      <c r="J80" s="13" t="s">
        <v>440</v>
      </c>
      <c r="K80" s="22" t="s">
        <v>510</v>
      </c>
      <c r="L80" s="13" t="s">
        <v>515</v>
      </c>
    </row>
    <row r="81" spans="1:12" s="58" customFormat="1" ht="60" x14ac:dyDescent="0.25">
      <c r="A81" s="13">
        <f t="shared" si="1"/>
        <v>70</v>
      </c>
      <c r="B81" s="13" t="s">
        <v>130</v>
      </c>
      <c r="C81" s="13" t="s">
        <v>136</v>
      </c>
      <c r="D81" s="13" t="s">
        <v>137</v>
      </c>
      <c r="E81" s="13" t="s">
        <v>140</v>
      </c>
      <c r="F81" s="13" t="s">
        <v>254</v>
      </c>
      <c r="G81" s="13" t="s">
        <v>687</v>
      </c>
      <c r="H81" s="25">
        <v>470</v>
      </c>
      <c r="I81" s="13" t="s">
        <v>564</v>
      </c>
      <c r="J81" s="13" t="s">
        <v>441</v>
      </c>
      <c r="K81" s="22" t="s">
        <v>510</v>
      </c>
      <c r="L81" s="13" t="s">
        <v>515</v>
      </c>
    </row>
    <row r="82" spans="1:12" s="58" customFormat="1" ht="60" x14ac:dyDescent="0.25">
      <c r="A82" s="13">
        <f t="shared" si="1"/>
        <v>71</v>
      </c>
      <c r="B82" s="13" t="s">
        <v>130</v>
      </c>
      <c r="C82" s="13" t="s">
        <v>136</v>
      </c>
      <c r="D82" s="13" t="s">
        <v>137</v>
      </c>
      <c r="E82" s="13" t="s">
        <v>140</v>
      </c>
      <c r="F82" s="13" t="s">
        <v>255</v>
      </c>
      <c r="G82" s="13" t="s">
        <v>687</v>
      </c>
      <c r="H82" s="25">
        <v>500</v>
      </c>
      <c r="I82" s="13" t="s">
        <v>564</v>
      </c>
      <c r="J82" s="13" t="s">
        <v>441</v>
      </c>
      <c r="K82" s="22" t="s">
        <v>510</v>
      </c>
      <c r="L82" s="13" t="s">
        <v>515</v>
      </c>
    </row>
    <row r="83" spans="1:12" s="58" customFormat="1" ht="60" x14ac:dyDescent="0.25">
      <c r="A83" s="13">
        <f t="shared" si="1"/>
        <v>72</v>
      </c>
      <c r="B83" s="13" t="s">
        <v>130</v>
      </c>
      <c r="C83" s="13" t="s">
        <v>136</v>
      </c>
      <c r="D83" s="13" t="s">
        <v>137</v>
      </c>
      <c r="E83" s="13" t="s">
        <v>140</v>
      </c>
      <c r="F83" s="13" t="s">
        <v>256</v>
      </c>
      <c r="G83" s="13" t="s">
        <v>687</v>
      </c>
      <c r="H83" s="25">
        <v>110</v>
      </c>
      <c r="I83" s="13" t="s">
        <v>564</v>
      </c>
      <c r="J83" s="13" t="s">
        <v>441</v>
      </c>
      <c r="K83" s="22" t="s">
        <v>510</v>
      </c>
      <c r="L83" s="13" t="s">
        <v>515</v>
      </c>
    </row>
    <row r="84" spans="1:12" s="58" customFormat="1" ht="60" x14ac:dyDescent="0.25">
      <c r="A84" s="13">
        <f t="shared" si="1"/>
        <v>73</v>
      </c>
      <c r="B84" s="13" t="s">
        <v>130</v>
      </c>
      <c r="C84" s="13" t="s">
        <v>136</v>
      </c>
      <c r="D84" s="13" t="s">
        <v>137</v>
      </c>
      <c r="E84" s="13" t="s">
        <v>140</v>
      </c>
      <c r="F84" s="13" t="s">
        <v>257</v>
      </c>
      <c r="G84" s="13" t="s">
        <v>687</v>
      </c>
      <c r="H84" s="25">
        <v>150</v>
      </c>
      <c r="I84" s="13" t="s">
        <v>564</v>
      </c>
      <c r="J84" s="13" t="s">
        <v>441</v>
      </c>
      <c r="K84" s="22" t="s">
        <v>510</v>
      </c>
      <c r="L84" s="13" t="s">
        <v>515</v>
      </c>
    </row>
    <row r="85" spans="1:12" s="58" customFormat="1" ht="105" x14ac:dyDescent="0.25">
      <c r="A85" s="13">
        <f t="shared" si="1"/>
        <v>74</v>
      </c>
      <c r="B85" s="13" t="s">
        <v>130</v>
      </c>
      <c r="C85" s="13" t="s">
        <v>136</v>
      </c>
      <c r="D85" s="13" t="s">
        <v>137</v>
      </c>
      <c r="E85" s="13" t="s">
        <v>140</v>
      </c>
      <c r="F85" s="13" t="s">
        <v>258</v>
      </c>
      <c r="G85" s="13" t="s">
        <v>688</v>
      </c>
      <c r="H85" s="25">
        <v>1342</v>
      </c>
      <c r="I85" s="13" t="s">
        <v>564</v>
      </c>
      <c r="J85" s="13" t="s">
        <v>441</v>
      </c>
      <c r="K85" s="22" t="s">
        <v>510</v>
      </c>
      <c r="L85" s="13" t="s">
        <v>515</v>
      </c>
    </row>
    <row r="86" spans="1:12" s="58" customFormat="1" ht="105" x14ac:dyDescent="0.25">
      <c r="A86" s="13">
        <f t="shared" si="1"/>
        <v>75</v>
      </c>
      <c r="B86" s="13" t="s">
        <v>130</v>
      </c>
      <c r="C86" s="13" t="s">
        <v>136</v>
      </c>
      <c r="D86" s="13" t="s">
        <v>137</v>
      </c>
      <c r="E86" s="13" t="s">
        <v>140</v>
      </c>
      <c r="F86" s="13" t="s">
        <v>259</v>
      </c>
      <c r="G86" s="13" t="s">
        <v>688</v>
      </c>
      <c r="H86" s="25">
        <v>1000</v>
      </c>
      <c r="I86" s="13" t="s">
        <v>564</v>
      </c>
      <c r="J86" s="13" t="s">
        <v>441</v>
      </c>
      <c r="K86" s="22" t="s">
        <v>510</v>
      </c>
      <c r="L86" s="13" t="s">
        <v>515</v>
      </c>
    </row>
    <row r="87" spans="1:12" s="58" customFormat="1" ht="105" x14ac:dyDescent="0.25">
      <c r="A87" s="13">
        <f t="shared" si="1"/>
        <v>76</v>
      </c>
      <c r="B87" s="13" t="s">
        <v>130</v>
      </c>
      <c r="C87" s="13" t="s">
        <v>136</v>
      </c>
      <c r="D87" s="13" t="s">
        <v>137</v>
      </c>
      <c r="E87" s="13" t="s">
        <v>140</v>
      </c>
      <c r="F87" s="13" t="s">
        <v>260</v>
      </c>
      <c r="G87" s="13" t="s">
        <v>688</v>
      </c>
      <c r="H87" s="25">
        <v>148</v>
      </c>
      <c r="I87" s="13" t="s">
        <v>564</v>
      </c>
      <c r="J87" s="13" t="s">
        <v>441</v>
      </c>
      <c r="K87" s="22" t="s">
        <v>510</v>
      </c>
      <c r="L87" s="13" t="s">
        <v>515</v>
      </c>
    </row>
    <row r="88" spans="1:12" s="58" customFormat="1" ht="105" x14ac:dyDescent="0.25">
      <c r="A88" s="13">
        <f t="shared" si="1"/>
        <v>77</v>
      </c>
      <c r="B88" s="13" t="s">
        <v>130</v>
      </c>
      <c r="C88" s="13" t="s">
        <v>136</v>
      </c>
      <c r="D88" s="13" t="s">
        <v>137</v>
      </c>
      <c r="E88" s="13" t="s">
        <v>140</v>
      </c>
      <c r="F88" s="13" t="s">
        <v>261</v>
      </c>
      <c r="G88" s="13" t="s">
        <v>688</v>
      </c>
      <c r="H88" s="25">
        <v>690</v>
      </c>
      <c r="I88" s="13" t="s">
        <v>564</v>
      </c>
      <c r="J88" s="13" t="s">
        <v>441</v>
      </c>
      <c r="K88" s="22" t="s">
        <v>510</v>
      </c>
      <c r="L88" s="13" t="s">
        <v>515</v>
      </c>
    </row>
    <row r="89" spans="1:12" s="58" customFormat="1" ht="105" x14ac:dyDescent="0.25">
      <c r="A89" s="13">
        <f t="shared" si="1"/>
        <v>78</v>
      </c>
      <c r="B89" s="13" t="s">
        <v>130</v>
      </c>
      <c r="C89" s="13" t="s">
        <v>136</v>
      </c>
      <c r="D89" s="13" t="s">
        <v>137</v>
      </c>
      <c r="E89" s="13" t="s">
        <v>140</v>
      </c>
      <c r="F89" s="13" t="s">
        <v>262</v>
      </c>
      <c r="G89" s="13" t="s">
        <v>688</v>
      </c>
      <c r="H89" s="25">
        <v>680</v>
      </c>
      <c r="I89" s="13" t="s">
        <v>564</v>
      </c>
      <c r="J89" s="13" t="s">
        <v>441</v>
      </c>
      <c r="K89" s="22" t="s">
        <v>510</v>
      </c>
      <c r="L89" s="13" t="s">
        <v>515</v>
      </c>
    </row>
    <row r="90" spans="1:12" s="58" customFormat="1" ht="105" x14ac:dyDescent="0.25">
      <c r="A90" s="13">
        <f t="shared" si="1"/>
        <v>79</v>
      </c>
      <c r="B90" s="13" t="s">
        <v>130</v>
      </c>
      <c r="C90" s="13" t="s">
        <v>136</v>
      </c>
      <c r="D90" s="13" t="s">
        <v>137</v>
      </c>
      <c r="E90" s="13" t="s">
        <v>140</v>
      </c>
      <c r="F90" s="13" t="s">
        <v>263</v>
      </c>
      <c r="G90" s="13" t="s">
        <v>688</v>
      </c>
      <c r="H90" s="25">
        <v>280</v>
      </c>
      <c r="I90" s="13" t="s">
        <v>564</v>
      </c>
      <c r="J90" s="13" t="s">
        <v>441</v>
      </c>
      <c r="K90" s="22" t="s">
        <v>510</v>
      </c>
      <c r="L90" s="13" t="s">
        <v>515</v>
      </c>
    </row>
    <row r="91" spans="1:12" s="58" customFormat="1" ht="105" x14ac:dyDescent="0.25">
      <c r="A91" s="13">
        <f t="shared" si="1"/>
        <v>80</v>
      </c>
      <c r="B91" s="13" t="s">
        <v>130</v>
      </c>
      <c r="C91" s="13" t="s">
        <v>136</v>
      </c>
      <c r="D91" s="13" t="s">
        <v>137</v>
      </c>
      <c r="E91" s="13" t="s">
        <v>140</v>
      </c>
      <c r="F91" s="13" t="s">
        <v>264</v>
      </c>
      <c r="G91" s="13" t="s">
        <v>688</v>
      </c>
      <c r="H91" s="25">
        <v>280</v>
      </c>
      <c r="I91" s="13" t="s">
        <v>564</v>
      </c>
      <c r="J91" s="13" t="s">
        <v>441</v>
      </c>
      <c r="K91" s="22" t="s">
        <v>510</v>
      </c>
      <c r="L91" s="13" t="s">
        <v>515</v>
      </c>
    </row>
    <row r="92" spans="1:12" s="58" customFormat="1" ht="105" x14ac:dyDescent="0.25">
      <c r="A92" s="13">
        <f t="shared" si="1"/>
        <v>81</v>
      </c>
      <c r="B92" s="13" t="s">
        <v>130</v>
      </c>
      <c r="C92" s="13" t="s">
        <v>136</v>
      </c>
      <c r="D92" s="13" t="s">
        <v>137</v>
      </c>
      <c r="E92" s="13" t="s">
        <v>140</v>
      </c>
      <c r="F92" s="13" t="s">
        <v>265</v>
      </c>
      <c r="G92" s="13" t="s">
        <v>688</v>
      </c>
      <c r="H92" s="25">
        <v>280</v>
      </c>
      <c r="I92" s="13" t="s">
        <v>564</v>
      </c>
      <c r="J92" s="13" t="s">
        <v>441</v>
      </c>
      <c r="K92" s="22" t="s">
        <v>510</v>
      </c>
      <c r="L92" s="13" t="s">
        <v>515</v>
      </c>
    </row>
    <row r="93" spans="1:12" s="58" customFormat="1" ht="105" x14ac:dyDescent="0.25">
      <c r="A93" s="13">
        <f t="shared" si="1"/>
        <v>82</v>
      </c>
      <c r="B93" s="13" t="s">
        <v>130</v>
      </c>
      <c r="C93" s="13" t="s">
        <v>136</v>
      </c>
      <c r="D93" s="13" t="s">
        <v>137</v>
      </c>
      <c r="E93" s="13" t="s">
        <v>140</v>
      </c>
      <c r="F93" s="13" t="s">
        <v>266</v>
      </c>
      <c r="G93" s="13" t="s">
        <v>688</v>
      </c>
      <c r="H93" s="25">
        <v>80</v>
      </c>
      <c r="I93" s="13" t="s">
        <v>564</v>
      </c>
      <c r="J93" s="13" t="s">
        <v>441</v>
      </c>
      <c r="K93" s="22" t="s">
        <v>510</v>
      </c>
      <c r="L93" s="13" t="s">
        <v>515</v>
      </c>
    </row>
    <row r="94" spans="1:12" s="58" customFormat="1" ht="105" x14ac:dyDescent="0.25">
      <c r="A94" s="13">
        <f t="shared" si="1"/>
        <v>83</v>
      </c>
      <c r="B94" s="13" t="s">
        <v>130</v>
      </c>
      <c r="C94" s="13" t="s">
        <v>136</v>
      </c>
      <c r="D94" s="13" t="s">
        <v>137</v>
      </c>
      <c r="E94" s="13" t="s">
        <v>140</v>
      </c>
      <c r="F94" s="13" t="s">
        <v>267</v>
      </c>
      <c r="G94" s="13" t="s">
        <v>688</v>
      </c>
      <c r="H94" s="25">
        <v>100</v>
      </c>
      <c r="I94" s="13" t="s">
        <v>564</v>
      </c>
      <c r="J94" s="13" t="s">
        <v>441</v>
      </c>
      <c r="K94" s="22" t="s">
        <v>510</v>
      </c>
      <c r="L94" s="13" t="s">
        <v>515</v>
      </c>
    </row>
    <row r="95" spans="1:12" s="58" customFormat="1" ht="105" x14ac:dyDescent="0.25">
      <c r="A95" s="13">
        <f t="shared" si="1"/>
        <v>84</v>
      </c>
      <c r="B95" s="13" t="s">
        <v>130</v>
      </c>
      <c r="C95" s="13" t="s">
        <v>136</v>
      </c>
      <c r="D95" s="13" t="s">
        <v>137</v>
      </c>
      <c r="E95" s="13" t="s">
        <v>140</v>
      </c>
      <c r="F95" s="13" t="s">
        <v>268</v>
      </c>
      <c r="G95" s="13" t="s">
        <v>688</v>
      </c>
      <c r="H95" s="25">
        <v>340</v>
      </c>
      <c r="I95" s="13" t="s">
        <v>564</v>
      </c>
      <c r="J95" s="13" t="s">
        <v>441</v>
      </c>
      <c r="K95" s="22" t="s">
        <v>510</v>
      </c>
      <c r="L95" s="13" t="s">
        <v>515</v>
      </c>
    </row>
    <row r="96" spans="1:12" s="58" customFormat="1" ht="105" x14ac:dyDescent="0.25">
      <c r="A96" s="13">
        <f t="shared" si="1"/>
        <v>85</v>
      </c>
      <c r="B96" s="13" t="s">
        <v>130</v>
      </c>
      <c r="C96" s="13" t="s">
        <v>136</v>
      </c>
      <c r="D96" s="13" t="s">
        <v>137</v>
      </c>
      <c r="E96" s="13" t="s">
        <v>140</v>
      </c>
      <c r="F96" s="13" t="s">
        <v>269</v>
      </c>
      <c r="G96" s="13" t="s">
        <v>688</v>
      </c>
      <c r="H96" s="25">
        <v>240</v>
      </c>
      <c r="I96" s="13" t="s">
        <v>564</v>
      </c>
      <c r="J96" s="13" t="s">
        <v>441</v>
      </c>
      <c r="K96" s="22" t="s">
        <v>510</v>
      </c>
      <c r="L96" s="13" t="s">
        <v>515</v>
      </c>
    </row>
    <row r="97" spans="1:12" s="58" customFormat="1" ht="105" x14ac:dyDescent="0.25">
      <c r="A97" s="13">
        <f t="shared" si="1"/>
        <v>86</v>
      </c>
      <c r="B97" s="13" t="s">
        <v>130</v>
      </c>
      <c r="C97" s="13" t="s">
        <v>136</v>
      </c>
      <c r="D97" s="13" t="s">
        <v>137</v>
      </c>
      <c r="E97" s="13" t="s">
        <v>140</v>
      </c>
      <c r="F97" s="13" t="s">
        <v>270</v>
      </c>
      <c r="G97" s="13" t="s">
        <v>688</v>
      </c>
      <c r="H97" s="25">
        <v>120</v>
      </c>
      <c r="I97" s="13" t="s">
        <v>564</v>
      </c>
      <c r="J97" s="13" t="s">
        <v>441</v>
      </c>
      <c r="K97" s="22" t="s">
        <v>510</v>
      </c>
      <c r="L97" s="13" t="s">
        <v>515</v>
      </c>
    </row>
    <row r="98" spans="1:12" s="58" customFormat="1" ht="105" x14ac:dyDescent="0.25">
      <c r="A98" s="13">
        <f t="shared" si="1"/>
        <v>87</v>
      </c>
      <c r="B98" s="13" t="s">
        <v>130</v>
      </c>
      <c r="C98" s="13" t="s">
        <v>136</v>
      </c>
      <c r="D98" s="13" t="s">
        <v>137</v>
      </c>
      <c r="E98" s="13" t="s">
        <v>140</v>
      </c>
      <c r="F98" s="13" t="s">
        <v>271</v>
      </c>
      <c r="G98" s="13" t="s">
        <v>688</v>
      </c>
      <c r="H98" s="25">
        <v>125</v>
      </c>
      <c r="I98" s="13" t="s">
        <v>564</v>
      </c>
      <c r="J98" s="13" t="s">
        <v>441</v>
      </c>
      <c r="K98" s="22" t="s">
        <v>510</v>
      </c>
      <c r="L98" s="13" t="s">
        <v>515</v>
      </c>
    </row>
    <row r="99" spans="1:12" s="58" customFormat="1" ht="105" x14ac:dyDescent="0.25">
      <c r="A99" s="13">
        <f t="shared" si="1"/>
        <v>88</v>
      </c>
      <c r="B99" s="13" t="s">
        <v>130</v>
      </c>
      <c r="C99" s="13" t="s">
        <v>136</v>
      </c>
      <c r="D99" s="13" t="s">
        <v>137</v>
      </c>
      <c r="E99" s="13" t="s">
        <v>140</v>
      </c>
      <c r="F99" s="13" t="s">
        <v>272</v>
      </c>
      <c r="G99" s="13" t="s">
        <v>688</v>
      </c>
      <c r="H99" s="25">
        <v>100</v>
      </c>
      <c r="I99" s="13" t="s">
        <v>564</v>
      </c>
      <c r="J99" s="13" t="s">
        <v>441</v>
      </c>
      <c r="K99" s="22" t="s">
        <v>510</v>
      </c>
      <c r="L99" s="13" t="s">
        <v>515</v>
      </c>
    </row>
    <row r="100" spans="1:12" s="58" customFormat="1" ht="105" x14ac:dyDescent="0.25">
      <c r="A100" s="13">
        <f t="shared" si="1"/>
        <v>89</v>
      </c>
      <c r="B100" s="13" t="s">
        <v>130</v>
      </c>
      <c r="C100" s="13" t="s">
        <v>136</v>
      </c>
      <c r="D100" s="13" t="s">
        <v>137</v>
      </c>
      <c r="E100" s="13" t="s">
        <v>140</v>
      </c>
      <c r="F100" s="13" t="s">
        <v>273</v>
      </c>
      <c r="G100" s="13" t="s">
        <v>688</v>
      </c>
      <c r="H100" s="25">
        <v>120</v>
      </c>
      <c r="I100" s="13" t="s">
        <v>564</v>
      </c>
      <c r="J100" s="13" t="s">
        <v>441</v>
      </c>
      <c r="K100" s="22" t="s">
        <v>510</v>
      </c>
      <c r="L100" s="13" t="s">
        <v>515</v>
      </c>
    </row>
    <row r="101" spans="1:12" s="58" customFormat="1" ht="105" x14ac:dyDescent="0.25">
      <c r="A101" s="13">
        <f t="shared" si="1"/>
        <v>90</v>
      </c>
      <c r="B101" s="13" t="s">
        <v>130</v>
      </c>
      <c r="C101" s="13" t="s">
        <v>136</v>
      </c>
      <c r="D101" s="13" t="s">
        <v>137</v>
      </c>
      <c r="E101" s="13" t="s">
        <v>140</v>
      </c>
      <c r="F101" s="13" t="s">
        <v>274</v>
      </c>
      <c r="G101" s="13" t="s">
        <v>688</v>
      </c>
      <c r="H101" s="25">
        <v>120</v>
      </c>
      <c r="I101" s="13" t="s">
        <v>564</v>
      </c>
      <c r="J101" s="13" t="s">
        <v>441</v>
      </c>
      <c r="K101" s="22" t="s">
        <v>510</v>
      </c>
      <c r="L101" s="13" t="s">
        <v>515</v>
      </c>
    </row>
    <row r="102" spans="1:12" s="58" customFormat="1" ht="105" x14ac:dyDescent="0.25">
      <c r="A102" s="13">
        <f t="shared" si="1"/>
        <v>91</v>
      </c>
      <c r="B102" s="13" t="s">
        <v>130</v>
      </c>
      <c r="C102" s="13" t="s">
        <v>136</v>
      </c>
      <c r="D102" s="13" t="s">
        <v>137</v>
      </c>
      <c r="E102" s="13" t="s">
        <v>140</v>
      </c>
      <c r="F102" s="13" t="s">
        <v>275</v>
      </c>
      <c r="G102" s="13" t="s">
        <v>688</v>
      </c>
      <c r="H102" s="25">
        <v>120</v>
      </c>
      <c r="I102" s="13" t="s">
        <v>564</v>
      </c>
      <c r="J102" s="13" t="s">
        <v>441</v>
      </c>
      <c r="K102" s="22" t="s">
        <v>510</v>
      </c>
      <c r="L102" s="13" t="s">
        <v>515</v>
      </c>
    </row>
    <row r="103" spans="1:12" s="58" customFormat="1" ht="105" x14ac:dyDescent="0.25">
      <c r="A103" s="13">
        <f t="shared" si="1"/>
        <v>92</v>
      </c>
      <c r="B103" s="13" t="s">
        <v>130</v>
      </c>
      <c r="C103" s="13" t="s">
        <v>136</v>
      </c>
      <c r="D103" s="13" t="s">
        <v>137</v>
      </c>
      <c r="E103" s="13" t="s">
        <v>140</v>
      </c>
      <c r="F103" s="13" t="s">
        <v>276</v>
      </c>
      <c r="G103" s="13" t="s">
        <v>688</v>
      </c>
      <c r="H103" s="25">
        <v>150</v>
      </c>
      <c r="I103" s="13" t="s">
        <v>564</v>
      </c>
      <c r="J103" s="13" t="s">
        <v>441</v>
      </c>
      <c r="K103" s="22" t="s">
        <v>510</v>
      </c>
      <c r="L103" s="13" t="s">
        <v>515</v>
      </c>
    </row>
    <row r="104" spans="1:12" s="58" customFormat="1" ht="105" x14ac:dyDescent="0.25">
      <c r="A104" s="13">
        <f t="shared" si="1"/>
        <v>93</v>
      </c>
      <c r="B104" s="13" t="s">
        <v>130</v>
      </c>
      <c r="C104" s="13" t="s">
        <v>136</v>
      </c>
      <c r="D104" s="13" t="s">
        <v>137</v>
      </c>
      <c r="E104" s="13" t="s">
        <v>140</v>
      </c>
      <c r="F104" s="13" t="s">
        <v>277</v>
      </c>
      <c r="G104" s="13" t="s">
        <v>688</v>
      </c>
      <c r="H104" s="25">
        <v>200</v>
      </c>
      <c r="I104" s="13" t="s">
        <v>564</v>
      </c>
      <c r="J104" s="13" t="s">
        <v>441</v>
      </c>
      <c r="K104" s="22" t="s">
        <v>510</v>
      </c>
      <c r="L104" s="13" t="s">
        <v>515</v>
      </c>
    </row>
    <row r="105" spans="1:12" s="58" customFormat="1" ht="105" x14ac:dyDescent="0.25">
      <c r="A105" s="13">
        <f t="shared" si="1"/>
        <v>94</v>
      </c>
      <c r="B105" s="13" t="s">
        <v>130</v>
      </c>
      <c r="C105" s="13" t="s">
        <v>136</v>
      </c>
      <c r="D105" s="13" t="s">
        <v>137</v>
      </c>
      <c r="E105" s="13" t="s">
        <v>140</v>
      </c>
      <c r="F105" s="13" t="s">
        <v>278</v>
      </c>
      <c r="G105" s="13" t="s">
        <v>688</v>
      </c>
      <c r="H105" s="25">
        <v>3</v>
      </c>
      <c r="I105" s="13" t="s">
        <v>562</v>
      </c>
      <c r="J105" s="13" t="s">
        <v>442</v>
      </c>
      <c r="K105" s="22" t="s">
        <v>510</v>
      </c>
      <c r="L105" s="13" t="s">
        <v>515</v>
      </c>
    </row>
    <row r="106" spans="1:12" s="58" customFormat="1" ht="105" x14ac:dyDescent="0.25">
      <c r="A106" s="13">
        <f t="shared" si="1"/>
        <v>95</v>
      </c>
      <c r="B106" s="13" t="s">
        <v>130</v>
      </c>
      <c r="C106" s="13" t="s">
        <v>136</v>
      </c>
      <c r="D106" s="13" t="s">
        <v>137</v>
      </c>
      <c r="E106" s="13" t="s">
        <v>140</v>
      </c>
      <c r="F106" s="13" t="s">
        <v>279</v>
      </c>
      <c r="G106" s="13" t="s">
        <v>688</v>
      </c>
      <c r="H106" s="25">
        <v>1</v>
      </c>
      <c r="I106" s="13" t="s">
        <v>562</v>
      </c>
      <c r="J106" s="13" t="s">
        <v>442</v>
      </c>
      <c r="K106" s="22" t="s">
        <v>510</v>
      </c>
      <c r="L106" s="13" t="s">
        <v>515</v>
      </c>
    </row>
    <row r="107" spans="1:12" s="58" customFormat="1" ht="150" x14ac:dyDescent="0.25">
      <c r="A107" s="13">
        <f t="shared" si="1"/>
        <v>96</v>
      </c>
      <c r="B107" s="13" t="s">
        <v>130</v>
      </c>
      <c r="C107" s="13" t="s">
        <v>136</v>
      </c>
      <c r="D107" s="13" t="s">
        <v>137</v>
      </c>
      <c r="E107" s="13" t="s">
        <v>140</v>
      </c>
      <c r="F107" s="13" t="s">
        <v>280</v>
      </c>
      <c r="G107" s="13" t="s">
        <v>688</v>
      </c>
      <c r="H107" s="25">
        <v>1</v>
      </c>
      <c r="I107" s="13" t="s">
        <v>562</v>
      </c>
      <c r="J107" s="13" t="s">
        <v>442</v>
      </c>
      <c r="K107" s="22" t="s">
        <v>510</v>
      </c>
      <c r="L107" s="13" t="s">
        <v>515</v>
      </c>
    </row>
    <row r="108" spans="1:12" s="58" customFormat="1" ht="120" x14ac:dyDescent="0.25">
      <c r="A108" s="13">
        <f t="shared" si="1"/>
        <v>97</v>
      </c>
      <c r="B108" s="13" t="s">
        <v>130</v>
      </c>
      <c r="C108" s="13" t="s">
        <v>136</v>
      </c>
      <c r="D108" s="13" t="s">
        <v>137</v>
      </c>
      <c r="E108" s="13" t="s">
        <v>140</v>
      </c>
      <c r="F108" s="13" t="s">
        <v>281</v>
      </c>
      <c r="G108" s="13" t="s">
        <v>688</v>
      </c>
      <c r="H108" s="25">
        <v>1</v>
      </c>
      <c r="I108" s="13" t="s">
        <v>562</v>
      </c>
      <c r="J108" s="13" t="s">
        <v>442</v>
      </c>
      <c r="K108" s="22" t="s">
        <v>510</v>
      </c>
      <c r="L108" s="13" t="s">
        <v>515</v>
      </c>
    </row>
    <row r="109" spans="1:12" s="58" customFormat="1" ht="60" x14ac:dyDescent="0.25">
      <c r="A109" s="13">
        <f t="shared" si="1"/>
        <v>98</v>
      </c>
      <c r="B109" s="13" t="s">
        <v>130</v>
      </c>
      <c r="C109" s="13" t="s">
        <v>136</v>
      </c>
      <c r="D109" s="13" t="s">
        <v>137</v>
      </c>
      <c r="E109" s="13" t="s">
        <v>140</v>
      </c>
      <c r="F109" s="13" t="s">
        <v>282</v>
      </c>
      <c r="G109" s="13" t="s">
        <v>689</v>
      </c>
      <c r="H109" s="25">
        <v>270</v>
      </c>
      <c r="I109" s="13" t="s">
        <v>564</v>
      </c>
      <c r="J109" s="13" t="s">
        <v>441</v>
      </c>
      <c r="K109" s="22" t="s">
        <v>510</v>
      </c>
      <c r="L109" s="13" t="s">
        <v>515</v>
      </c>
    </row>
    <row r="110" spans="1:12" s="58" customFormat="1" ht="75" x14ac:dyDescent="0.25">
      <c r="A110" s="13">
        <f t="shared" si="1"/>
        <v>99</v>
      </c>
      <c r="B110" s="13" t="s">
        <v>130</v>
      </c>
      <c r="C110" s="13" t="s">
        <v>136</v>
      </c>
      <c r="D110" s="13" t="s">
        <v>137</v>
      </c>
      <c r="E110" s="13" t="s">
        <v>140</v>
      </c>
      <c r="F110" s="13" t="s">
        <v>283</v>
      </c>
      <c r="G110" s="13" t="s">
        <v>690</v>
      </c>
      <c r="H110" s="25">
        <v>320</v>
      </c>
      <c r="I110" s="13" t="s">
        <v>564</v>
      </c>
      <c r="J110" s="13" t="s">
        <v>441</v>
      </c>
      <c r="K110" s="22" t="s">
        <v>510</v>
      </c>
      <c r="L110" s="13" t="s">
        <v>515</v>
      </c>
    </row>
    <row r="111" spans="1:12" s="58" customFormat="1" ht="60" x14ac:dyDescent="0.25">
      <c r="A111" s="13">
        <f t="shared" si="1"/>
        <v>100</v>
      </c>
      <c r="B111" s="13" t="s">
        <v>130</v>
      </c>
      <c r="C111" s="13" t="s">
        <v>136</v>
      </c>
      <c r="D111" s="13" t="s">
        <v>137</v>
      </c>
      <c r="E111" s="13" t="s">
        <v>140</v>
      </c>
      <c r="F111" s="13" t="s">
        <v>284</v>
      </c>
      <c r="G111" s="13" t="s">
        <v>691</v>
      </c>
      <c r="H111" s="25">
        <v>340</v>
      </c>
      <c r="I111" s="13" t="s">
        <v>564</v>
      </c>
      <c r="J111" s="13" t="s">
        <v>441</v>
      </c>
      <c r="K111" s="22" t="s">
        <v>510</v>
      </c>
      <c r="L111" s="13" t="s">
        <v>515</v>
      </c>
    </row>
    <row r="112" spans="1:12" s="58" customFormat="1" ht="90" x14ac:dyDescent="0.25">
      <c r="A112" s="13">
        <f t="shared" si="1"/>
        <v>101</v>
      </c>
      <c r="B112" s="13" t="s">
        <v>130</v>
      </c>
      <c r="C112" s="13" t="s">
        <v>136</v>
      </c>
      <c r="D112" s="13" t="s">
        <v>137</v>
      </c>
      <c r="E112" s="13" t="s">
        <v>140</v>
      </c>
      <c r="F112" s="13" t="s">
        <v>285</v>
      </c>
      <c r="G112" s="13" t="s">
        <v>692</v>
      </c>
      <c r="H112" s="25">
        <v>1</v>
      </c>
      <c r="I112" s="13" t="s">
        <v>565</v>
      </c>
      <c r="J112" s="13" t="s">
        <v>442</v>
      </c>
      <c r="K112" s="22" t="s">
        <v>510</v>
      </c>
      <c r="L112" s="13" t="s">
        <v>515</v>
      </c>
    </row>
    <row r="113" spans="1:12" s="58" customFormat="1" ht="60" x14ac:dyDescent="0.25">
      <c r="A113" s="13">
        <f t="shared" si="1"/>
        <v>102</v>
      </c>
      <c r="B113" s="13" t="s">
        <v>130</v>
      </c>
      <c r="C113" s="13" t="s">
        <v>136</v>
      </c>
      <c r="D113" s="13" t="s">
        <v>137</v>
      </c>
      <c r="E113" s="13" t="s">
        <v>140</v>
      </c>
      <c r="F113" s="13" t="s">
        <v>286</v>
      </c>
      <c r="G113" s="13" t="s">
        <v>692</v>
      </c>
      <c r="H113" s="25">
        <v>1</v>
      </c>
      <c r="I113" s="13" t="s">
        <v>565</v>
      </c>
      <c r="J113" s="13" t="s">
        <v>442</v>
      </c>
      <c r="K113" s="22" t="s">
        <v>510</v>
      </c>
      <c r="L113" s="13" t="s">
        <v>515</v>
      </c>
    </row>
    <row r="114" spans="1:12" s="58" customFormat="1" ht="60" x14ac:dyDescent="0.25">
      <c r="A114" s="13">
        <f t="shared" si="1"/>
        <v>103</v>
      </c>
      <c r="B114" s="13" t="s">
        <v>130</v>
      </c>
      <c r="C114" s="13" t="s">
        <v>136</v>
      </c>
      <c r="D114" s="13" t="s">
        <v>137</v>
      </c>
      <c r="E114" s="13" t="s">
        <v>140</v>
      </c>
      <c r="F114" s="13" t="s">
        <v>287</v>
      </c>
      <c r="G114" s="13" t="s">
        <v>692</v>
      </c>
      <c r="H114" s="25">
        <v>1</v>
      </c>
      <c r="I114" s="13" t="s">
        <v>565</v>
      </c>
      <c r="J114" s="13" t="s">
        <v>442</v>
      </c>
      <c r="K114" s="22" t="s">
        <v>510</v>
      </c>
      <c r="L114" s="13" t="s">
        <v>515</v>
      </c>
    </row>
    <row r="115" spans="1:12" s="58" customFormat="1" ht="60" x14ac:dyDescent="0.25">
      <c r="A115" s="13">
        <f t="shared" si="1"/>
        <v>104</v>
      </c>
      <c r="B115" s="13" t="s">
        <v>130</v>
      </c>
      <c r="C115" s="13" t="s">
        <v>136</v>
      </c>
      <c r="D115" s="13" t="s">
        <v>137</v>
      </c>
      <c r="E115" s="13" t="s">
        <v>140</v>
      </c>
      <c r="F115" s="13" t="s">
        <v>288</v>
      </c>
      <c r="G115" s="13" t="s">
        <v>692</v>
      </c>
      <c r="H115" s="25">
        <v>1</v>
      </c>
      <c r="I115" s="13" t="s">
        <v>565</v>
      </c>
      <c r="J115" s="13" t="s">
        <v>442</v>
      </c>
      <c r="K115" s="22" t="s">
        <v>510</v>
      </c>
      <c r="L115" s="13" t="s">
        <v>515</v>
      </c>
    </row>
    <row r="116" spans="1:12" s="58" customFormat="1" ht="60" x14ac:dyDescent="0.25">
      <c r="A116" s="13">
        <f t="shared" si="1"/>
        <v>105</v>
      </c>
      <c r="B116" s="13" t="s">
        <v>130</v>
      </c>
      <c r="C116" s="13" t="s">
        <v>136</v>
      </c>
      <c r="D116" s="13" t="s">
        <v>137</v>
      </c>
      <c r="E116" s="13" t="s">
        <v>140</v>
      </c>
      <c r="F116" s="13" t="s">
        <v>289</v>
      </c>
      <c r="G116" s="13" t="s">
        <v>692</v>
      </c>
      <c r="H116" s="25">
        <v>1</v>
      </c>
      <c r="I116" s="13" t="s">
        <v>565</v>
      </c>
      <c r="J116" s="13" t="s">
        <v>442</v>
      </c>
      <c r="K116" s="22" t="s">
        <v>510</v>
      </c>
      <c r="L116" s="13" t="s">
        <v>515</v>
      </c>
    </row>
    <row r="117" spans="1:12" s="58" customFormat="1" ht="75" x14ac:dyDescent="0.25">
      <c r="A117" s="13">
        <f t="shared" si="1"/>
        <v>106</v>
      </c>
      <c r="B117" s="13" t="s">
        <v>130</v>
      </c>
      <c r="C117" s="13" t="s">
        <v>136</v>
      </c>
      <c r="D117" s="13" t="s">
        <v>137</v>
      </c>
      <c r="E117" s="13" t="s">
        <v>140</v>
      </c>
      <c r="F117" s="13" t="s">
        <v>290</v>
      </c>
      <c r="G117" s="13" t="s">
        <v>692</v>
      </c>
      <c r="H117" s="25">
        <v>1</v>
      </c>
      <c r="I117" s="13" t="s">
        <v>565</v>
      </c>
      <c r="J117" s="13" t="s">
        <v>442</v>
      </c>
      <c r="K117" s="22" t="s">
        <v>510</v>
      </c>
      <c r="L117" s="13" t="s">
        <v>515</v>
      </c>
    </row>
    <row r="118" spans="1:12" s="58" customFormat="1" ht="75" x14ac:dyDescent="0.25">
      <c r="A118" s="13">
        <f t="shared" si="1"/>
        <v>107</v>
      </c>
      <c r="B118" s="13" t="s">
        <v>130</v>
      </c>
      <c r="C118" s="13" t="s">
        <v>136</v>
      </c>
      <c r="D118" s="13" t="s">
        <v>137</v>
      </c>
      <c r="E118" s="13" t="s">
        <v>140</v>
      </c>
      <c r="F118" s="13" t="s">
        <v>291</v>
      </c>
      <c r="G118" s="13" t="s">
        <v>692</v>
      </c>
      <c r="H118" s="25">
        <v>1</v>
      </c>
      <c r="I118" s="13" t="s">
        <v>565</v>
      </c>
      <c r="J118" s="13" t="s">
        <v>442</v>
      </c>
      <c r="K118" s="22" t="s">
        <v>510</v>
      </c>
      <c r="L118" s="13" t="s">
        <v>515</v>
      </c>
    </row>
    <row r="119" spans="1:12" s="58" customFormat="1" ht="60" x14ac:dyDescent="0.25">
      <c r="A119" s="13">
        <f t="shared" si="1"/>
        <v>108</v>
      </c>
      <c r="B119" s="13" t="s">
        <v>130</v>
      </c>
      <c r="C119" s="13" t="s">
        <v>136</v>
      </c>
      <c r="D119" s="13" t="s">
        <v>137</v>
      </c>
      <c r="E119" s="13" t="s">
        <v>140</v>
      </c>
      <c r="F119" s="13" t="s">
        <v>292</v>
      </c>
      <c r="G119" s="13" t="s">
        <v>692</v>
      </c>
      <c r="H119" s="25">
        <v>1</v>
      </c>
      <c r="I119" s="13" t="s">
        <v>565</v>
      </c>
      <c r="J119" s="13" t="s">
        <v>442</v>
      </c>
      <c r="K119" s="22" t="s">
        <v>510</v>
      </c>
      <c r="L119" s="13" t="s">
        <v>515</v>
      </c>
    </row>
    <row r="120" spans="1:12" s="58" customFormat="1" ht="60" x14ac:dyDescent="0.25">
      <c r="A120" s="13">
        <f t="shared" si="1"/>
        <v>109</v>
      </c>
      <c r="B120" s="13" t="s">
        <v>130</v>
      </c>
      <c r="C120" s="13" t="s">
        <v>136</v>
      </c>
      <c r="D120" s="13" t="s">
        <v>137</v>
      </c>
      <c r="E120" s="13" t="s">
        <v>140</v>
      </c>
      <c r="F120" s="13" t="s">
        <v>293</v>
      </c>
      <c r="G120" s="13" t="s">
        <v>692</v>
      </c>
      <c r="H120" s="25">
        <v>1</v>
      </c>
      <c r="I120" s="13" t="s">
        <v>566</v>
      </c>
      <c r="J120" s="13" t="s">
        <v>442</v>
      </c>
      <c r="K120" s="22" t="s">
        <v>510</v>
      </c>
      <c r="L120" s="13" t="s">
        <v>515</v>
      </c>
    </row>
    <row r="121" spans="1:12" s="58" customFormat="1" ht="60" x14ac:dyDescent="0.25">
      <c r="A121" s="13">
        <f t="shared" si="1"/>
        <v>110</v>
      </c>
      <c r="B121" s="13" t="s">
        <v>130</v>
      </c>
      <c r="C121" s="13" t="s">
        <v>136</v>
      </c>
      <c r="D121" s="13" t="s">
        <v>137</v>
      </c>
      <c r="E121" s="13" t="s">
        <v>140</v>
      </c>
      <c r="F121" s="13" t="s">
        <v>294</v>
      </c>
      <c r="G121" s="13" t="s">
        <v>693</v>
      </c>
      <c r="H121" s="25">
        <v>1</v>
      </c>
      <c r="I121" s="13" t="s">
        <v>565</v>
      </c>
      <c r="J121" s="13" t="s">
        <v>442</v>
      </c>
      <c r="K121" s="22" t="s">
        <v>510</v>
      </c>
      <c r="L121" s="13" t="s">
        <v>515</v>
      </c>
    </row>
    <row r="122" spans="1:12" s="58" customFormat="1" ht="60" x14ac:dyDescent="0.25">
      <c r="A122" s="13">
        <f t="shared" si="1"/>
        <v>111</v>
      </c>
      <c r="B122" s="13" t="s">
        <v>130</v>
      </c>
      <c r="C122" s="13" t="s">
        <v>136</v>
      </c>
      <c r="D122" s="13" t="s">
        <v>137</v>
      </c>
      <c r="E122" s="13" t="s">
        <v>140</v>
      </c>
      <c r="F122" s="13" t="s">
        <v>295</v>
      </c>
      <c r="G122" s="13" t="s">
        <v>693</v>
      </c>
      <c r="H122" s="25">
        <v>1</v>
      </c>
      <c r="I122" s="13" t="s">
        <v>565</v>
      </c>
      <c r="J122" s="13" t="s">
        <v>442</v>
      </c>
      <c r="K122" s="22" t="s">
        <v>510</v>
      </c>
      <c r="L122" s="13" t="s">
        <v>515</v>
      </c>
    </row>
    <row r="123" spans="1:12" s="58" customFormat="1" ht="60" x14ac:dyDescent="0.25">
      <c r="A123" s="13">
        <f t="shared" si="1"/>
        <v>112</v>
      </c>
      <c r="B123" s="13" t="s">
        <v>130</v>
      </c>
      <c r="C123" s="13" t="s">
        <v>136</v>
      </c>
      <c r="D123" s="13" t="s">
        <v>137</v>
      </c>
      <c r="E123" s="13" t="s">
        <v>140</v>
      </c>
      <c r="F123" s="13" t="s">
        <v>296</v>
      </c>
      <c r="G123" s="13" t="s">
        <v>693</v>
      </c>
      <c r="H123" s="25">
        <v>350</v>
      </c>
      <c r="I123" s="13" t="s">
        <v>564</v>
      </c>
      <c r="J123" s="13" t="s">
        <v>441</v>
      </c>
      <c r="K123" s="22" t="s">
        <v>510</v>
      </c>
      <c r="L123" s="13" t="s">
        <v>515</v>
      </c>
    </row>
    <row r="124" spans="1:12" s="58" customFormat="1" ht="75" x14ac:dyDescent="0.25">
      <c r="A124" s="13">
        <f t="shared" si="1"/>
        <v>113</v>
      </c>
      <c r="B124" s="13" t="s">
        <v>130</v>
      </c>
      <c r="C124" s="13" t="s">
        <v>136</v>
      </c>
      <c r="D124" s="13" t="s">
        <v>137</v>
      </c>
      <c r="E124" s="13" t="s">
        <v>140</v>
      </c>
      <c r="F124" s="13" t="s">
        <v>297</v>
      </c>
      <c r="G124" s="13" t="s">
        <v>693</v>
      </c>
      <c r="H124" s="25">
        <v>1</v>
      </c>
      <c r="I124" s="13" t="s">
        <v>565</v>
      </c>
      <c r="J124" s="13" t="s">
        <v>442</v>
      </c>
      <c r="K124" s="22" t="s">
        <v>510</v>
      </c>
      <c r="L124" s="13" t="s">
        <v>515</v>
      </c>
    </row>
    <row r="125" spans="1:12" s="58" customFormat="1" ht="60" x14ac:dyDescent="0.25">
      <c r="A125" s="13">
        <f t="shared" si="1"/>
        <v>114</v>
      </c>
      <c r="B125" s="13" t="s">
        <v>130</v>
      </c>
      <c r="C125" s="13" t="s">
        <v>136</v>
      </c>
      <c r="D125" s="13" t="s">
        <v>137</v>
      </c>
      <c r="E125" s="13" t="s">
        <v>140</v>
      </c>
      <c r="F125" s="13" t="s">
        <v>298</v>
      </c>
      <c r="G125" s="13" t="s">
        <v>684</v>
      </c>
      <c r="H125" s="24">
        <v>1057</v>
      </c>
      <c r="I125" s="13" t="s">
        <v>567</v>
      </c>
      <c r="J125" s="22" t="s">
        <v>443</v>
      </c>
      <c r="K125" s="22" t="s">
        <v>510</v>
      </c>
      <c r="L125" s="13" t="s">
        <v>515</v>
      </c>
    </row>
    <row r="126" spans="1:12" s="58" customFormat="1" ht="60" x14ac:dyDescent="0.25">
      <c r="A126" s="13">
        <f t="shared" si="1"/>
        <v>115</v>
      </c>
      <c r="B126" s="13" t="s">
        <v>130</v>
      </c>
      <c r="C126" s="13" t="s">
        <v>131</v>
      </c>
      <c r="D126" s="13" t="s">
        <v>137</v>
      </c>
      <c r="E126" s="13" t="s">
        <v>140</v>
      </c>
      <c r="F126" s="13" t="s">
        <v>299</v>
      </c>
      <c r="G126" s="13" t="s">
        <v>694</v>
      </c>
      <c r="H126" s="24">
        <v>930</v>
      </c>
      <c r="I126" s="13" t="s">
        <v>568</v>
      </c>
      <c r="J126" s="22" t="s">
        <v>444</v>
      </c>
      <c r="K126" s="22" t="s">
        <v>510</v>
      </c>
      <c r="L126" s="13" t="s">
        <v>515</v>
      </c>
    </row>
    <row r="127" spans="1:12" s="58" customFormat="1" ht="60" x14ac:dyDescent="0.25">
      <c r="A127" s="13">
        <f t="shared" si="1"/>
        <v>116</v>
      </c>
      <c r="B127" s="13" t="s">
        <v>130</v>
      </c>
      <c r="C127" s="13" t="s">
        <v>131</v>
      </c>
      <c r="D127" s="13" t="s">
        <v>137</v>
      </c>
      <c r="E127" s="13" t="s">
        <v>140</v>
      </c>
      <c r="F127" s="13" t="s">
        <v>300</v>
      </c>
      <c r="G127" s="13" t="s">
        <v>687</v>
      </c>
      <c r="H127" s="24">
        <v>6000</v>
      </c>
      <c r="I127" s="13" t="s">
        <v>568</v>
      </c>
      <c r="J127" s="22" t="s">
        <v>444</v>
      </c>
      <c r="K127" s="22" t="s">
        <v>510</v>
      </c>
      <c r="L127" s="13" t="s">
        <v>515</v>
      </c>
    </row>
    <row r="128" spans="1:12" s="58" customFormat="1" ht="60" x14ac:dyDescent="0.25">
      <c r="A128" s="13">
        <f t="shared" si="1"/>
        <v>117</v>
      </c>
      <c r="B128" s="13" t="s">
        <v>130</v>
      </c>
      <c r="C128" s="13" t="s">
        <v>131</v>
      </c>
      <c r="D128" s="13" t="s">
        <v>137</v>
      </c>
      <c r="E128" s="13" t="s">
        <v>140</v>
      </c>
      <c r="F128" s="13" t="s">
        <v>301</v>
      </c>
      <c r="G128" s="13" t="s">
        <v>687</v>
      </c>
      <c r="H128" s="24">
        <v>1070</v>
      </c>
      <c r="I128" s="13" t="s">
        <v>564</v>
      </c>
      <c r="J128" s="22" t="s">
        <v>445</v>
      </c>
      <c r="K128" s="22" t="s">
        <v>510</v>
      </c>
      <c r="L128" s="13" t="s">
        <v>515</v>
      </c>
    </row>
    <row r="129" spans="1:12" s="58" customFormat="1" ht="60" x14ac:dyDescent="0.25">
      <c r="A129" s="13">
        <f t="shared" si="1"/>
        <v>118</v>
      </c>
      <c r="B129" s="13" t="s">
        <v>130</v>
      </c>
      <c r="C129" s="13" t="s">
        <v>131</v>
      </c>
      <c r="D129" s="13" t="s">
        <v>137</v>
      </c>
      <c r="E129" s="13" t="s">
        <v>140</v>
      </c>
      <c r="F129" s="13" t="s">
        <v>302</v>
      </c>
      <c r="G129" s="13" t="s">
        <v>687</v>
      </c>
      <c r="H129" s="24">
        <v>1400</v>
      </c>
      <c r="I129" s="13" t="s">
        <v>564</v>
      </c>
      <c r="J129" s="22" t="s">
        <v>445</v>
      </c>
      <c r="K129" s="22" t="s">
        <v>510</v>
      </c>
      <c r="L129" s="13" t="s">
        <v>515</v>
      </c>
    </row>
    <row r="130" spans="1:12" s="58" customFormat="1" ht="60" x14ac:dyDescent="0.25">
      <c r="A130" s="13">
        <f t="shared" si="1"/>
        <v>119</v>
      </c>
      <c r="B130" s="13" t="s">
        <v>130</v>
      </c>
      <c r="C130" s="13" t="s">
        <v>131</v>
      </c>
      <c r="D130" s="13" t="s">
        <v>137</v>
      </c>
      <c r="E130" s="13" t="s">
        <v>140</v>
      </c>
      <c r="F130" s="13" t="s">
        <v>303</v>
      </c>
      <c r="G130" s="13" t="s">
        <v>695</v>
      </c>
      <c r="H130" s="24">
        <v>13110</v>
      </c>
      <c r="I130" s="13" t="s">
        <v>564</v>
      </c>
      <c r="J130" s="22" t="s">
        <v>445</v>
      </c>
      <c r="K130" s="22" t="s">
        <v>510</v>
      </c>
      <c r="L130" s="13" t="s">
        <v>515</v>
      </c>
    </row>
    <row r="131" spans="1:12" s="58" customFormat="1" ht="60" x14ac:dyDescent="0.25">
      <c r="A131" s="13">
        <f t="shared" si="1"/>
        <v>120</v>
      </c>
      <c r="B131" s="13" t="s">
        <v>130</v>
      </c>
      <c r="C131" s="13" t="s">
        <v>131</v>
      </c>
      <c r="D131" s="13" t="s">
        <v>137</v>
      </c>
      <c r="E131" s="13" t="s">
        <v>140</v>
      </c>
      <c r="F131" s="13" t="s">
        <v>304</v>
      </c>
      <c r="G131" s="13" t="s">
        <v>695</v>
      </c>
      <c r="H131" s="24">
        <v>2870</v>
      </c>
      <c r="I131" s="13" t="s">
        <v>564</v>
      </c>
      <c r="J131" s="22" t="s">
        <v>445</v>
      </c>
      <c r="K131" s="22" t="s">
        <v>510</v>
      </c>
      <c r="L131" s="13" t="s">
        <v>515</v>
      </c>
    </row>
    <row r="132" spans="1:12" s="58" customFormat="1" ht="60" x14ac:dyDescent="0.25">
      <c r="A132" s="13">
        <f t="shared" si="1"/>
        <v>121</v>
      </c>
      <c r="B132" s="13" t="s">
        <v>130</v>
      </c>
      <c r="C132" s="13" t="s">
        <v>131</v>
      </c>
      <c r="D132" s="13" t="s">
        <v>137</v>
      </c>
      <c r="E132" s="13" t="s">
        <v>140</v>
      </c>
      <c r="F132" s="13" t="s">
        <v>305</v>
      </c>
      <c r="G132" s="13" t="s">
        <v>695</v>
      </c>
      <c r="H132" s="24">
        <v>2550</v>
      </c>
      <c r="I132" s="13" t="s">
        <v>564</v>
      </c>
      <c r="J132" s="22" t="s">
        <v>445</v>
      </c>
      <c r="K132" s="22" t="s">
        <v>510</v>
      </c>
      <c r="L132" s="13" t="s">
        <v>515</v>
      </c>
    </row>
    <row r="133" spans="1:12" s="58" customFormat="1" ht="60" x14ac:dyDescent="0.25">
      <c r="A133" s="13">
        <f t="shared" si="1"/>
        <v>122</v>
      </c>
      <c r="B133" s="13" t="s">
        <v>130</v>
      </c>
      <c r="C133" s="13" t="s">
        <v>131</v>
      </c>
      <c r="D133" s="13" t="s">
        <v>137</v>
      </c>
      <c r="E133" s="13" t="s">
        <v>140</v>
      </c>
      <c r="F133" s="13" t="s">
        <v>306</v>
      </c>
      <c r="G133" s="13" t="s">
        <v>695</v>
      </c>
      <c r="H133" s="24">
        <v>7786</v>
      </c>
      <c r="I133" s="13" t="s">
        <v>564</v>
      </c>
      <c r="J133" s="22" t="s">
        <v>445</v>
      </c>
      <c r="K133" s="22" t="s">
        <v>510</v>
      </c>
      <c r="L133" s="13" t="s">
        <v>515</v>
      </c>
    </row>
    <row r="134" spans="1:12" s="58" customFormat="1" ht="60" x14ac:dyDescent="0.25">
      <c r="A134" s="13">
        <f t="shared" si="1"/>
        <v>123</v>
      </c>
      <c r="B134" s="13" t="s">
        <v>130</v>
      </c>
      <c r="C134" s="13" t="s">
        <v>131</v>
      </c>
      <c r="D134" s="13" t="s">
        <v>137</v>
      </c>
      <c r="E134" s="13" t="s">
        <v>140</v>
      </c>
      <c r="F134" s="13" t="s">
        <v>307</v>
      </c>
      <c r="G134" s="13" t="s">
        <v>695</v>
      </c>
      <c r="H134" s="24">
        <v>3630</v>
      </c>
      <c r="I134" s="13" t="s">
        <v>564</v>
      </c>
      <c r="J134" s="22" t="s">
        <v>445</v>
      </c>
      <c r="K134" s="22" t="s">
        <v>510</v>
      </c>
      <c r="L134" s="13" t="s">
        <v>515</v>
      </c>
    </row>
    <row r="135" spans="1:12" s="58" customFormat="1" ht="60" x14ac:dyDescent="0.25">
      <c r="A135" s="13">
        <f t="shared" si="1"/>
        <v>124</v>
      </c>
      <c r="B135" s="13" t="s">
        <v>130</v>
      </c>
      <c r="C135" s="13" t="s">
        <v>131</v>
      </c>
      <c r="D135" s="13" t="s">
        <v>137</v>
      </c>
      <c r="E135" s="13" t="s">
        <v>140</v>
      </c>
      <c r="F135" s="13" t="s">
        <v>308</v>
      </c>
      <c r="G135" s="13" t="s">
        <v>695</v>
      </c>
      <c r="H135" s="24">
        <v>5700</v>
      </c>
      <c r="I135" s="13" t="s">
        <v>564</v>
      </c>
      <c r="J135" s="22" t="s">
        <v>445</v>
      </c>
      <c r="K135" s="22" t="s">
        <v>510</v>
      </c>
      <c r="L135" s="13" t="s">
        <v>515</v>
      </c>
    </row>
    <row r="136" spans="1:12" s="58" customFormat="1" ht="60" x14ac:dyDescent="0.25">
      <c r="A136" s="13">
        <f t="shared" si="1"/>
        <v>125</v>
      </c>
      <c r="B136" s="13" t="s">
        <v>130</v>
      </c>
      <c r="C136" s="13" t="s">
        <v>131</v>
      </c>
      <c r="D136" s="13" t="s">
        <v>137</v>
      </c>
      <c r="E136" s="13" t="s">
        <v>140</v>
      </c>
      <c r="F136" s="13" t="s">
        <v>309</v>
      </c>
      <c r="G136" s="13" t="s">
        <v>695</v>
      </c>
      <c r="H136" s="24">
        <v>2100</v>
      </c>
      <c r="I136" s="13" t="s">
        <v>564</v>
      </c>
      <c r="J136" s="22" t="s">
        <v>445</v>
      </c>
      <c r="K136" s="22" t="s">
        <v>510</v>
      </c>
      <c r="L136" s="13" t="s">
        <v>515</v>
      </c>
    </row>
    <row r="137" spans="1:12" s="58" customFormat="1" ht="60" x14ac:dyDescent="0.25">
      <c r="A137" s="13">
        <f t="shared" si="1"/>
        <v>126</v>
      </c>
      <c r="B137" s="13" t="s">
        <v>130</v>
      </c>
      <c r="C137" s="13" t="s">
        <v>131</v>
      </c>
      <c r="D137" s="13" t="s">
        <v>137</v>
      </c>
      <c r="E137" s="13" t="s">
        <v>140</v>
      </c>
      <c r="F137" s="13" t="s">
        <v>310</v>
      </c>
      <c r="G137" s="13" t="s">
        <v>695</v>
      </c>
      <c r="H137" s="24">
        <v>1500</v>
      </c>
      <c r="I137" s="13" t="s">
        <v>564</v>
      </c>
      <c r="J137" s="22" t="s">
        <v>445</v>
      </c>
      <c r="K137" s="22" t="s">
        <v>510</v>
      </c>
      <c r="L137" s="13" t="s">
        <v>515</v>
      </c>
    </row>
    <row r="138" spans="1:12" s="58" customFormat="1" ht="60" x14ac:dyDescent="0.25">
      <c r="A138" s="13">
        <f t="shared" si="1"/>
        <v>127</v>
      </c>
      <c r="B138" s="13" t="s">
        <v>130</v>
      </c>
      <c r="C138" s="13" t="s">
        <v>131</v>
      </c>
      <c r="D138" s="13" t="s">
        <v>137</v>
      </c>
      <c r="E138" s="13" t="s">
        <v>140</v>
      </c>
      <c r="F138" s="13" t="s">
        <v>311</v>
      </c>
      <c r="G138" s="13" t="s">
        <v>695</v>
      </c>
      <c r="H138" s="24">
        <v>1480</v>
      </c>
      <c r="I138" s="13" t="s">
        <v>569</v>
      </c>
      <c r="J138" s="22" t="s">
        <v>446</v>
      </c>
      <c r="K138" s="22" t="s">
        <v>510</v>
      </c>
      <c r="L138" s="13" t="s">
        <v>515</v>
      </c>
    </row>
    <row r="139" spans="1:12" s="58" customFormat="1" ht="60" x14ac:dyDescent="0.25">
      <c r="A139" s="13">
        <f t="shared" si="1"/>
        <v>128</v>
      </c>
      <c r="B139" s="13" t="s">
        <v>130</v>
      </c>
      <c r="C139" s="13" t="s">
        <v>131</v>
      </c>
      <c r="D139" s="13" t="s">
        <v>137</v>
      </c>
      <c r="E139" s="13" t="s">
        <v>140</v>
      </c>
      <c r="F139" s="13" t="s">
        <v>312</v>
      </c>
      <c r="G139" s="13" t="s">
        <v>695</v>
      </c>
      <c r="H139" s="24">
        <v>4416</v>
      </c>
      <c r="I139" s="13" t="s">
        <v>569</v>
      </c>
      <c r="J139" s="22" t="s">
        <v>446</v>
      </c>
      <c r="K139" s="22" t="s">
        <v>510</v>
      </c>
      <c r="L139" s="13" t="s">
        <v>515</v>
      </c>
    </row>
    <row r="140" spans="1:12" s="58" customFormat="1" ht="60" x14ac:dyDescent="0.25">
      <c r="A140" s="13">
        <f t="shared" si="1"/>
        <v>129</v>
      </c>
      <c r="B140" s="13" t="s">
        <v>130</v>
      </c>
      <c r="C140" s="13" t="s">
        <v>131</v>
      </c>
      <c r="D140" s="13" t="s">
        <v>137</v>
      </c>
      <c r="E140" s="13" t="s">
        <v>140</v>
      </c>
      <c r="F140" s="13" t="s">
        <v>313</v>
      </c>
      <c r="G140" s="13" t="s">
        <v>689</v>
      </c>
      <c r="H140" s="13">
        <v>650</v>
      </c>
      <c r="I140" s="13" t="s">
        <v>570</v>
      </c>
      <c r="J140" s="22" t="s">
        <v>447</v>
      </c>
      <c r="K140" s="22" t="s">
        <v>510</v>
      </c>
      <c r="L140" s="13" t="s">
        <v>515</v>
      </c>
    </row>
    <row r="141" spans="1:12" s="58" customFormat="1" ht="60" x14ac:dyDescent="0.25">
      <c r="A141" s="13">
        <f t="shared" si="1"/>
        <v>130</v>
      </c>
      <c r="B141" s="13" t="s">
        <v>130</v>
      </c>
      <c r="C141" s="13" t="s">
        <v>131</v>
      </c>
      <c r="D141" s="13" t="s">
        <v>137</v>
      </c>
      <c r="E141" s="13" t="s">
        <v>140</v>
      </c>
      <c r="F141" s="13" t="s">
        <v>314</v>
      </c>
      <c r="G141" s="13" t="s">
        <v>689</v>
      </c>
      <c r="H141" s="13">
        <v>450</v>
      </c>
      <c r="I141" s="13" t="s">
        <v>571</v>
      </c>
      <c r="J141" s="22" t="s">
        <v>448</v>
      </c>
      <c r="K141" s="22" t="s">
        <v>510</v>
      </c>
      <c r="L141" s="13" t="s">
        <v>515</v>
      </c>
    </row>
    <row r="142" spans="1:12" s="58" customFormat="1" ht="60" x14ac:dyDescent="0.25">
      <c r="A142" s="13">
        <f t="shared" ref="A142:A205" si="2">+A141+1</f>
        <v>131</v>
      </c>
      <c r="B142" s="13" t="s">
        <v>130</v>
      </c>
      <c r="C142" s="13" t="s">
        <v>131</v>
      </c>
      <c r="D142" s="13" t="s">
        <v>137</v>
      </c>
      <c r="E142" s="13" t="s">
        <v>140</v>
      </c>
      <c r="F142" s="13" t="s">
        <v>315</v>
      </c>
      <c r="G142" s="13" t="s">
        <v>690</v>
      </c>
      <c r="H142" s="24">
        <v>3000</v>
      </c>
      <c r="I142" s="13" t="s">
        <v>564</v>
      </c>
      <c r="J142" s="22" t="s">
        <v>445</v>
      </c>
      <c r="K142" s="22" t="s">
        <v>510</v>
      </c>
      <c r="L142" s="13" t="s">
        <v>515</v>
      </c>
    </row>
    <row r="143" spans="1:12" s="58" customFormat="1" ht="75" x14ac:dyDescent="0.25">
      <c r="A143" s="13">
        <f t="shared" si="2"/>
        <v>132</v>
      </c>
      <c r="B143" s="13" t="s">
        <v>130</v>
      </c>
      <c r="C143" s="13" t="s">
        <v>131</v>
      </c>
      <c r="D143" s="13" t="s">
        <v>137</v>
      </c>
      <c r="E143" s="13" t="s">
        <v>140</v>
      </c>
      <c r="F143" s="13" t="s">
        <v>316</v>
      </c>
      <c r="G143" s="13" t="s">
        <v>690</v>
      </c>
      <c r="H143" s="13">
        <v>315</v>
      </c>
      <c r="I143" s="13" t="s">
        <v>449</v>
      </c>
      <c r="J143" s="22" t="s">
        <v>449</v>
      </c>
      <c r="K143" s="22" t="s">
        <v>510</v>
      </c>
      <c r="L143" s="13" t="s">
        <v>515</v>
      </c>
    </row>
    <row r="144" spans="1:12" s="58" customFormat="1" ht="60" x14ac:dyDescent="0.25">
      <c r="A144" s="13">
        <f t="shared" si="2"/>
        <v>133</v>
      </c>
      <c r="B144" s="13" t="s">
        <v>130</v>
      </c>
      <c r="C144" s="13" t="s">
        <v>131</v>
      </c>
      <c r="D144" s="13" t="s">
        <v>137</v>
      </c>
      <c r="E144" s="13" t="s">
        <v>140</v>
      </c>
      <c r="F144" s="13" t="s">
        <v>317</v>
      </c>
      <c r="G144" s="13" t="s">
        <v>690</v>
      </c>
      <c r="H144" s="13">
        <v>450</v>
      </c>
      <c r="I144" s="13" t="s">
        <v>564</v>
      </c>
      <c r="J144" s="22" t="s">
        <v>449</v>
      </c>
      <c r="K144" s="22" t="s">
        <v>510</v>
      </c>
      <c r="L144" s="13" t="s">
        <v>515</v>
      </c>
    </row>
    <row r="145" spans="1:12" s="58" customFormat="1" ht="60" x14ac:dyDescent="0.25">
      <c r="A145" s="13">
        <f t="shared" si="2"/>
        <v>134</v>
      </c>
      <c r="B145" s="13" t="s">
        <v>130</v>
      </c>
      <c r="C145" s="13" t="s">
        <v>131</v>
      </c>
      <c r="D145" s="13" t="s">
        <v>137</v>
      </c>
      <c r="E145" s="13" t="s">
        <v>140</v>
      </c>
      <c r="F145" s="13" t="s">
        <v>318</v>
      </c>
      <c r="G145" s="13" t="s">
        <v>691</v>
      </c>
      <c r="H145" s="13">
        <v>840</v>
      </c>
      <c r="I145" s="13" t="s">
        <v>564</v>
      </c>
      <c r="J145" s="22" t="s">
        <v>445</v>
      </c>
      <c r="K145" s="22" t="s">
        <v>510</v>
      </c>
      <c r="L145" s="13" t="s">
        <v>515</v>
      </c>
    </row>
    <row r="146" spans="1:12" s="58" customFormat="1" ht="60" x14ac:dyDescent="0.25">
      <c r="A146" s="13">
        <f t="shared" si="2"/>
        <v>135</v>
      </c>
      <c r="B146" s="13" t="s">
        <v>130</v>
      </c>
      <c r="C146" s="13" t="s">
        <v>131</v>
      </c>
      <c r="D146" s="13" t="s">
        <v>137</v>
      </c>
      <c r="E146" s="13" t="s">
        <v>140</v>
      </c>
      <c r="F146" s="13" t="s">
        <v>319</v>
      </c>
      <c r="G146" s="13" t="s">
        <v>691</v>
      </c>
      <c r="H146" s="13">
        <v>720</v>
      </c>
      <c r="I146" s="13" t="s">
        <v>564</v>
      </c>
      <c r="J146" s="22" t="s">
        <v>445</v>
      </c>
      <c r="K146" s="22" t="s">
        <v>510</v>
      </c>
      <c r="L146" s="13" t="s">
        <v>515</v>
      </c>
    </row>
    <row r="147" spans="1:12" s="58" customFormat="1" ht="60" x14ac:dyDescent="0.25">
      <c r="A147" s="13">
        <f t="shared" si="2"/>
        <v>136</v>
      </c>
      <c r="B147" s="13" t="s">
        <v>130</v>
      </c>
      <c r="C147" s="13" t="s">
        <v>131</v>
      </c>
      <c r="D147" s="13" t="s">
        <v>137</v>
      </c>
      <c r="E147" s="13" t="s">
        <v>140</v>
      </c>
      <c r="F147" s="13" t="s">
        <v>320</v>
      </c>
      <c r="G147" s="13" t="s">
        <v>691</v>
      </c>
      <c r="H147" s="13">
        <v>360</v>
      </c>
      <c r="I147" s="13" t="s">
        <v>572</v>
      </c>
      <c r="J147" s="22" t="s">
        <v>448</v>
      </c>
      <c r="K147" s="22" t="s">
        <v>510</v>
      </c>
      <c r="L147" s="13" t="s">
        <v>515</v>
      </c>
    </row>
    <row r="148" spans="1:12" s="58" customFormat="1" ht="60" x14ac:dyDescent="0.25">
      <c r="A148" s="13">
        <f t="shared" si="2"/>
        <v>137</v>
      </c>
      <c r="B148" s="13" t="s">
        <v>130</v>
      </c>
      <c r="C148" s="13" t="s">
        <v>131</v>
      </c>
      <c r="D148" s="13" t="s">
        <v>137</v>
      </c>
      <c r="E148" s="13" t="s">
        <v>140</v>
      </c>
      <c r="F148" s="13" t="s">
        <v>321</v>
      </c>
      <c r="G148" s="13" t="s">
        <v>691</v>
      </c>
      <c r="H148" s="13">
        <v>240</v>
      </c>
      <c r="I148" s="13" t="s">
        <v>564</v>
      </c>
      <c r="J148" s="22" t="s">
        <v>445</v>
      </c>
      <c r="K148" s="22" t="s">
        <v>510</v>
      </c>
      <c r="L148" s="13" t="s">
        <v>515</v>
      </c>
    </row>
    <row r="149" spans="1:12" s="58" customFormat="1" ht="60" x14ac:dyDescent="0.25">
      <c r="A149" s="13">
        <f t="shared" si="2"/>
        <v>138</v>
      </c>
      <c r="B149" s="13" t="s">
        <v>130</v>
      </c>
      <c r="C149" s="13" t="s">
        <v>131</v>
      </c>
      <c r="D149" s="13" t="s">
        <v>137</v>
      </c>
      <c r="E149" s="13" t="s">
        <v>140</v>
      </c>
      <c r="F149" s="13" t="s">
        <v>322</v>
      </c>
      <c r="G149" s="13" t="s">
        <v>692</v>
      </c>
      <c r="H149" s="13">
        <v>3</v>
      </c>
      <c r="I149" s="13" t="s">
        <v>573</v>
      </c>
      <c r="J149" s="22" t="s">
        <v>450</v>
      </c>
      <c r="K149" s="22" t="s">
        <v>510</v>
      </c>
      <c r="L149" s="13" t="s">
        <v>515</v>
      </c>
    </row>
    <row r="150" spans="1:12" s="58" customFormat="1" ht="60" x14ac:dyDescent="0.25">
      <c r="A150" s="13">
        <f t="shared" si="2"/>
        <v>139</v>
      </c>
      <c r="B150" s="13" t="s">
        <v>130</v>
      </c>
      <c r="C150" s="13" t="s">
        <v>131</v>
      </c>
      <c r="D150" s="13" t="s">
        <v>141</v>
      </c>
      <c r="E150" s="13" t="s">
        <v>140</v>
      </c>
      <c r="F150" s="13" t="s">
        <v>323</v>
      </c>
      <c r="G150" s="13" t="s">
        <v>692</v>
      </c>
      <c r="H150" s="23">
        <v>1</v>
      </c>
      <c r="I150" s="13" t="s">
        <v>574</v>
      </c>
      <c r="J150" s="22" t="s">
        <v>431</v>
      </c>
      <c r="K150" s="22" t="s">
        <v>8</v>
      </c>
      <c r="L150" s="13" t="s">
        <v>515</v>
      </c>
    </row>
    <row r="151" spans="1:12" s="58" customFormat="1" ht="60" x14ac:dyDescent="0.25">
      <c r="A151" s="13">
        <f t="shared" si="2"/>
        <v>140</v>
      </c>
      <c r="B151" s="13" t="s">
        <v>130</v>
      </c>
      <c r="C151" s="13" t="s">
        <v>131</v>
      </c>
      <c r="D151" s="13" t="s">
        <v>137</v>
      </c>
      <c r="E151" s="13" t="s">
        <v>140</v>
      </c>
      <c r="F151" s="13" t="s">
        <v>324</v>
      </c>
      <c r="G151" s="13" t="s">
        <v>692</v>
      </c>
      <c r="H151" s="13">
        <v>13</v>
      </c>
      <c r="I151" s="13" t="s">
        <v>575</v>
      </c>
      <c r="J151" s="22" t="s">
        <v>451</v>
      </c>
      <c r="K151" s="22" t="s">
        <v>510</v>
      </c>
      <c r="L151" s="13" t="s">
        <v>515</v>
      </c>
    </row>
    <row r="152" spans="1:12" s="58" customFormat="1" ht="60" x14ac:dyDescent="0.25">
      <c r="A152" s="13">
        <f t="shared" si="2"/>
        <v>141</v>
      </c>
      <c r="B152" s="13" t="s">
        <v>130</v>
      </c>
      <c r="C152" s="13" t="s">
        <v>131</v>
      </c>
      <c r="D152" s="13" t="s">
        <v>137</v>
      </c>
      <c r="E152" s="13" t="s">
        <v>140</v>
      </c>
      <c r="F152" s="13" t="s">
        <v>325</v>
      </c>
      <c r="G152" s="13" t="s">
        <v>692</v>
      </c>
      <c r="H152" s="13">
        <v>12</v>
      </c>
      <c r="I152" s="13" t="s">
        <v>576</v>
      </c>
      <c r="J152" s="22" t="s">
        <v>452</v>
      </c>
      <c r="K152" s="22" t="s">
        <v>510</v>
      </c>
      <c r="L152" s="13" t="s">
        <v>515</v>
      </c>
    </row>
    <row r="153" spans="1:12" s="58" customFormat="1" ht="60" x14ac:dyDescent="0.25">
      <c r="A153" s="13">
        <f t="shared" si="2"/>
        <v>142</v>
      </c>
      <c r="B153" s="13" t="s">
        <v>130</v>
      </c>
      <c r="C153" s="13" t="s">
        <v>131</v>
      </c>
      <c r="D153" s="13" t="s">
        <v>137</v>
      </c>
      <c r="E153" s="13" t="s">
        <v>140</v>
      </c>
      <c r="F153" s="13" t="s">
        <v>326</v>
      </c>
      <c r="G153" s="13" t="s">
        <v>692</v>
      </c>
      <c r="H153" s="13">
        <v>37</v>
      </c>
      <c r="I153" s="13" t="s">
        <v>577</v>
      </c>
      <c r="J153" s="22" t="s">
        <v>453</v>
      </c>
      <c r="K153" s="22" t="s">
        <v>8</v>
      </c>
      <c r="L153" s="13" t="s">
        <v>515</v>
      </c>
    </row>
    <row r="154" spans="1:12" s="58" customFormat="1" ht="60" x14ac:dyDescent="0.25">
      <c r="A154" s="13">
        <f t="shared" si="2"/>
        <v>143</v>
      </c>
      <c r="B154" s="13" t="s">
        <v>130</v>
      </c>
      <c r="C154" s="13" t="s">
        <v>131</v>
      </c>
      <c r="D154" s="13" t="s">
        <v>137</v>
      </c>
      <c r="E154" s="13" t="s">
        <v>140</v>
      </c>
      <c r="F154" s="13" t="s">
        <v>327</v>
      </c>
      <c r="G154" s="13" t="s">
        <v>693</v>
      </c>
      <c r="H154" s="13">
        <v>3</v>
      </c>
      <c r="I154" s="13" t="s">
        <v>578</v>
      </c>
      <c r="J154" s="22" t="s">
        <v>454</v>
      </c>
      <c r="K154" s="22" t="s">
        <v>8</v>
      </c>
      <c r="L154" s="13" t="s">
        <v>515</v>
      </c>
    </row>
    <row r="155" spans="1:12" s="58" customFormat="1" ht="60" x14ac:dyDescent="0.25">
      <c r="A155" s="13">
        <f t="shared" si="2"/>
        <v>144</v>
      </c>
      <c r="B155" s="13" t="s">
        <v>130</v>
      </c>
      <c r="C155" s="13" t="s">
        <v>131</v>
      </c>
      <c r="D155" s="13" t="s">
        <v>137</v>
      </c>
      <c r="E155" s="13" t="s">
        <v>140</v>
      </c>
      <c r="F155" s="13" t="s">
        <v>328</v>
      </c>
      <c r="G155" s="13" t="s">
        <v>693</v>
      </c>
      <c r="H155" s="13">
        <v>3</v>
      </c>
      <c r="I155" s="13" t="s">
        <v>579</v>
      </c>
      <c r="J155" s="22" t="s">
        <v>455</v>
      </c>
      <c r="K155" s="22" t="s">
        <v>510</v>
      </c>
      <c r="L155" s="13" t="s">
        <v>515</v>
      </c>
    </row>
    <row r="156" spans="1:12" s="58" customFormat="1" ht="60" x14ac:dyDescent="0.25">
      <c r="A156" s="13">
        <f t="shared" si="2"/>
        <v>145</v>
      </c>
      <c r="B156" s="13" t="s">
        <v>130</v>
      </c>
      <c r="C156" s="13" t="s">
        <v>131</v>
      </c>
      <c r="D156" s="13" t="s">
        <v>137</v>
      </c>
      <c r="E156" s="13" t="s">
        <v>140</v>
      </c>
      <c r="F156" s="13" t="s">
        <v>329</v>
      </c>
      <c r="G156" s="13" t="s">
        <v>693</v>
      </c>
      <c r="H156" s="13">
        <v>3</v>
      </c>
      <c r="I156" s="13" t="s">
        <v>579</v>
      </c>
      <c r="J156" s="22" t="s">
        <v>455</v>
      </c>
      <c r="K156" s="22" t="s">
        <v>510</v>
      </c>
      <c r="L156" s="13" t="s">
        <v>515</v>
      </c>
    </row>
    <row r="157" spans="1:12" s="58" customFormat="1" ht="60" x14ac:dyDescent="0.25">
      <c r="A157" s="13">
        <f t="shared" si="2"/>
        <v>146</v>
      </c>
      <c r="B157" s="13" t="s">
        <v>130</v>
      </c>
      <c r="C157" s="13" t="s">
        <v>131</v>
      </c>
      <c r="D157" s="13" t="s">
        <v>137</v>
      </c>
      <c r="E157" s="13" t="s">
        <v>140</v>
      </c>
      <c r="F157" s="13" t="s">
        <v>330</v>
      </c>
      <c r="G157" s="13" t="s">
        <v>655</v>
      </c>
      <c r="H157" s="13">
        <v>780</v>
      </c>
      <c r="I157" s="13" t="s">
        <v>580</v>
      </c>
      <c r="J157" s="22" t="s">
        <v>456</v>
      </c>
      <c r="K157" s="22" t="s">
        <v>510</v>
      </c>
      <c r="L157" s="13" t="s">
        <v>515</v>
      </c>
    </row>
    <row r="158" spans="1:12" s="58" customFormat="1" ht="60" x14ac:dyDescent="0.25">
      <c r="A158" s="13">
        <f t="shared" si="2"/>
        <v>147</v>
      </c>
      <c r="B158" s="13" t="s">
        <v>130</v>
      </c>
      <c r="C158" s="13" t="s">
        <v>131</v>
      </c>
      <c r="D158" s="13" t="s">
        <v>137</v>
      </c>
      <c r="E158" s="13" t="s">
        <v>140</v>
      </c>
      <c r="F158" s="13" t="s">
        <v>331</v>
      </c>
      <c r="G158" s="13" t="s">
        <v>655</v>
      </c>
      <c r="H158" s="13">
        <v>1</v>
      </c>
      <c r="I158" s="13" t="s">
        <v>577</v>
      </c>
      <c r="J158" s="22" t="s">
        <v>455</v>
      </c>
      <c r="K158" s="22" t="s">
        <v>8</v>
      </c>
      <c r="L158" s="13" t="s">
        <v>515</v>
      </c>
    </row>
    <row r="159" spans="1:12" s="58" customFormat="1" ht="79.5" customHeight="1" x14ac:dyDescent="0.25">
      <c r="A159" s="13">
        <f t="shared" si="2"/>
        <v>148</v>
      </c>
      <c r="B159" s="13" t="s">
        <v>130</v>
      </c>
      <c r="C159" s="13" t="s">
        <v>131</v>
      </c>
      <c r="D159" s="13" t="s">
        <v>137</v>
      </c>
      <c r="E159" s="13" t="s">
        <v>140</v>
      </c>
      <c r="F159" s="13" t="s">
        <v>332</v>
      </c>
      <c r="G159" s="13" t="s">
        <v>655</v>
      </c>
      <c r="H159" s="13">
        <v>1</v>
      </c>
      <c r="I159" s="13" t="s">
        <v>577</v>
      </c>
      <c r="J159" s="22" t="s">
        <v>455</v>
      </c>
      <c r="K159" s="22" t="s">
        <v>8</v>
      </c>
      <c r="L159" s="13" t="s">
        <v>515</v>
      </c>
    </row>
    <row r="160" spans="1:12" s="58" customFormat="1" ht="73.5" customHeight="1" x14ac:dyDescent="0.25">
      <c r="A160" s="13">
        <f t="shared" si="2"/>
        <v>149</v>
      </c>
      <c r="B160" s="13" t="s">
        <v>130</v>
      </c>
      <c r="C160" s="13" t="s">
        <v>131</v>
      </c>
      <c r="D160" s="13" t="s">
        <v>137</v>
      </c>
      <c r="E160" s="13" t="s">
        <v>140</v>
      </c>
      <c r="F160" s="13" t="s">
        <v>333</v>
      </c>
      <c r="G160" s="13" t="s">
        <v>655</v>
      </c>
      <c r="H160" s="13">
        <v>1</v>
      </c>
      <c r="I160" s="13" t="s">
        <v>577</v>
      </c>
      <c r="J160" s="22" t="s">
        <v>455</v>
      </c>
      <c r="K160" s="22" t="s">
        <v>8</v>
      </c>
      <c r="L160" s="13" t="s">
        <v>515</v>
      </c>
    </row>
    <row r="161" spans="1:14" s="58" customFormat="1" ht="60" x14ac:dyDescent="0.25">
      <c r="A161" s="13">
        <f t="shared" si="2"/>
        <v>150</v>
      </c>
      <c r="B161" s="13" t="s">
        <v>130</v>
      </c>
      <c r="C161" s="13" t="s">
        <v>131</v>
      </c>
      <c r="D161" s="13" t="s">
        <v>137</v>
      </c>
      <c r="E161" s="13" t="s">
        <v>140</v>
      </c>
      <c r="F161" s="13" t="s">
        <v>334</v>
      </c>
      <c r="G161" s="13" t="s">
        <v>655</v>
      </c>
      <c r="H161" s="13">
        <v>3</v>
      </c>
      <c r="I161" s="13" t="s">
        <v>581</v>
      </c>
      <c r="J161" s="22" t="s">
        <v>455</v>
      </c>
      <c r="K161" s="22" t="s">
        <v>510</v>
      </c>
      <c r="L161" s="13" t="s">
        <v>515</v>
      </c>
    </row>
    <row r="162" spans="1:14" s="58" customFormat="1" ht="60" x14ac:dyDescent="0.25">
      <c r="A162" s="13">
        <f t="shared" si="2"/>
        <v>151</v>
      </c>
      <c r="B162" s="13" t="s">
        <v>130</v>
      </c>
      <c r="C162" s="13" t="s">
        <v>131</v>
      </c>
      <c r="D162" s="13" t="s">
        <v>137</v>
      </c>
      <c r="E162" s="13" t="s">
        <v>140</v>
      </c>
      <c r="F162" s="13" t="s">
        <v>335</v>
      </c>
      <c r="G162" s="13" t="s">
        <v>655</v>
      </c>
      <c r="H162" s="13">
        <v>3</v>
      </c>
      <c r="I162" s="13" t="s">
        <v>582</v>
      </c>
      <c r="J162" s="22" t="s">
        <v>455</v>
      </c>
      <c r="K162" s="22" t="s">
        <v>510</v>
      </c>
      <c r="L162" s="13" t="s">
        <v>515</v>
      </c>
    </row>
    <row r="163" spans="1:14" s="58" customFormat="1" ht="60" x14ac:dyDescent="0.25">
      <c r="A163" s="13">
        <f t="shared" si="2"/>
        <v>152</v>
      </c>
      <c r="B163" s="13" t="s">
        <v>130</v>
      </c>
      <c r="C163" s="13" t="s">
        <v>131</v>
      </c>
      <c r="D163" s="13" t="s">
        <v>137</v>
      </c>
      <c r="E163" s="13" t="s">
        <v>140</v>
      </c>
      <c r="F163" s="13" t="s">
        <v>336</v>
      </c>
      <c r="G163" s="13" t="s">
        <v>655</v>
      </c>
      <c r="H163" s="13">
        <v>1</v>
      </c>
      <c r="I163" s="13" t="s">
        <v>583</v>
      </c>
      <c r="J163" s="22" t="s">
        <v>455</v>
      </c>
      <c r="K163" s="22" t="s">
        <v>8</v>
      </c>
      <c r="L163" s="13" t="s">
        <v>515</v>
      </c>
    </row>
    <row r="164" spans="1:14" s="58" customFormat="1" ht="78.75" customHeight="1" x14ac:dyDescent="0.25">
      <c r="A164" s="13">
        <f t="shared" si="2"/>
        <v>153</v>
      </c>
      <c r="B164" s="13" t="s">
        <v>130</v>
      </c>
      <c r="C164" s="13" t="s">
        <v>131</v>
      </c>
      <c r="D164" s="13" t="s">
        <v>137</v>
      </c>
      <c r="E164" s="13" t="s">
        <v>140</v>
      </c>
      <c r="F164" s="13" t="s">
        <v>337</v>
      </c>
      <c r="G164" s="13" t="s">
        <v>655</v>
      </c>
      <c r="H164" s="13">
        <v>36</v>
      </c>
      <c r="I164" s="13" t="s">
        <v>584</v>
      </c>
      <c r="J164" s="22" t="s">
        <v>457</v>
      </c>
      <c r="K164" s="22" t="s">
        <v>510</v>
      </c>
      <c r="L164" s="13" t="s">
        <v>515</v>
      </c>
    </row>
    <row r="165" spans="1:14" s="58" customFormat="1" ht="60.75" customHeight="1" x14ac:dyDescent="0.25">
      <c r="A165" s="13">
        <f t="shared" si="2"/>
        <v>154</v>
      </c>
      <c r="B165" s="13" t="s">
        <v>130</v>
      </c>
      <c r="C165" s="13" t="s">
        <v>131</v>
      </c>
      <c r="D165" s="13" t="s">
        <v>132</v>
      </c>
      <c r="E165" s="13" t="s">
        <v>135</v>
      </c>
      <c r="F165" s="13" t="s">
        <v>338</v>
      </c>
      <c r="G165" s="13" t="s">
        <v>696</v>
      </c>
      <c r="H165" s="24">
        <v>14132</v>
      </c>
      <c r="I165" s="13" t="s">
        <v>585</v>
      </c>
      <c r="J165" s="22" t="s">
        <v>458</v>
      </c>
      <c r="K165" s="22" t="s">
        <v>510</v>
      </c>
      <c r="L165" s="13" t="s">
        <v>514</v>
      </c>
    </row>
    <row r="166" spans="1:14" s="58" customFormat="1" ht="68.25" customHeight="1" x14ac:dyDescent="0.25">
      <c r="A166" s="13">
        <f t="shared" si="2"/>
        <v>155</v>
      </c>
      <c r="B166" s="13" t="s">
        <v>130</v>
      </c>
      <c r="C166" s="13" t="s">
        <v>131</v>
      </c>
      <c r="D166" s="13" t="s">
        <v>132</v>
      </c>
      <c r="E166" s="13" t="s">
        <v>135</v>
      </c>
      <c r="F166" s="13" t="s">
        <v>339</v>
      </c>
      <c r="G166" s="13" t="s">
        <v>696</v>
      </c>
      <c r="H166" s="23">
        <v>1</v>
      </c>
      <c r="I166" s="13" t="s">
        <v>586</v>
      </c>
      <c r="J166" s="13" t="s">
        <v>437</v>
      </c>
      <c r="K166" s="22" t="s">
        <v>510</v>
      </c>
      <c r="L166" s="13" t="s">
        <v>514</v>
      </c>
    </row>
    <row r="167" spans="1:14" s="58" customFormat="1" ht="54" customHeight="1" x14ac:dyDescent="0.25">
      <c r="A167" s="13">
        <f t="shared" si="2"/>
        <v>156</v>
      </c>
      <c r="B167" s="13" t="s">
        <v>130</v>
      </c>
      <c r="C167" s="13" t="s">
        <v>131</v>
      </c>
      <c r="D167" s="13" t="s">
        <v>132</v>
      </c>
      <c r="E167" s="13" t="s">
        <v>135</v>
      </c>
      <c r="F167" s="13" t="s">
        <v>340</v>
      </c>
      <c r="G167" s="13" t="s">
        <v>697</v>
      </c>
      <c r="H167" s="23">
        <v>1</v>
      </c>
      <c r="I167" s="13" t="s">
        <v>587</v>
      </c>
      <c r="J167" s="13" t="s">
        <v>437</v>
      </c>
      <c r="K167" s="22" t="s">
        <v>510</v>
      </c>
      <c r="L167" s="13" t="s">
        <v>514</v>
      </c>
    </row>
    <row r="168" spans="1:14" s="58" customFormat="1" ht="61.5" customHeight="1" x14ac:dyDescent="0.25">
      <c r="A168" s="13">
        <f t="shared" si="2"/>
        <v>157</v>
      </c>
      <c r="B168" s="13" t="s">
        <v>130</v>
      </c>
      <c r="C168" s="13" t="s">
        <v>142</v>
      </c>
      <c r="D168" s="13" t="s">
        <v>132</v>
      </c>
      <c r="E168" s="13" t="s">
        <v>135</v>
      </c>
      <c r="F168" s="13" t="s">
        <v>341</v>
      </c>
      <c r="G168" s="13" t="s">
        <v>696</v>
      </c>
      <c r="H168" s="13">
        <v>240</v>
      </c>
      <c r="I168" s="13" t="s">
        <v>588</v>
      </c>
      <c r="J168" s="22" t="s">
        <v>459</v>
      </c>
      <c r="K168" s="22" t="s">
        <v>510</v>
      </c>
      <c r="L168" s="13" t="s">
        <v>514</v>
      </c>
    </row>
    <row r="169" spans="1:14" s="58" customFormat="1" ht="68.25" customHeight="1" x14ac:dyDescent="0.25">
      <c r="A169" s="13">
        <f t="shared" si="2"/>
        <v>158</v>
      </c>
      <c r="B169" s="13" t="s">
        <v>130</v>
      </c>
      <c r="C169" s="13" t="s">
        <v>142</v>
      </c>
      <c r="D169" s="13" t="s">
        <v>132</v>
      </c>
      <c r="E169" s="13" t="s">
        <v>135</v>
      </c>
      <c r="F169" s="13" t="s">
        <v>342</v>
      </c>
      <c r="G169" s="13" t="s">
        <v>696</v>
      </c>
      <c r="H169" s="24">
        <v>5197</v>
      </c>
      <c r="I169" s="13" t="s">
        <v>588</v>
      </c>
      <c r="J169" s="22" t="s">
        <v>460</v>
      </c>
      <c r="K169" s="22" t="s">
        <v>510</v>
      </c>
      <c r="L169" s="13" t="s">
        <v>514</v>
      </c>
    </row>
    <row r="170" spans="1:14" s="58" customFormat="1" ht="78.75" customHeight="1" x14ac:dyDescent="0.25">
      <c r="A170" s="13">
        <f t="shared" si="2"/>
        <v>159</v>
      </c>
      <c r="B170" s="13" t="s">
        <v>130</v>
      </c>
      <c r="C170" s="13" t="s">
        <v>136</v>
      </c>
      <c r="D170" s="13" t="s">
        <v>143</v>
      </c>
      <c r="E170" s="13" t="s">
        <v>146</v>
      </c>
      <c r="F170" s="13" t="s">
        <v>343</v>
      </c>
      <c r="G170" s="13" t="s">
        <v>698</v>
      </c>
      <c r="H170" s="13">
        <v>1</v>
      </c>
      <c r="I170" s="13" t="s">
        <v>589</v>
      </c>
      <c r="J170" s="22" t="s">
        <v>461</v>
      </c>
      <c r="K170" s="22" t="s">
        <v>510</v>
      </c>
      <c r="L170" s="13" t="s">
        <v>516</v>
      </c>
    </row>
    <row r="171" spans="1:14" s="58" customFormat="1" ht="68.25" customHeight="1" x14ac:dyDescent="0.25">
      <c r="A171" s="13">
        <f t="shared" si="2"/>
        <v>160</v>
      </c>
      <c r="B171" s="13" t="s">
        <v>130</v>
      </c>
      <c r="C171" s="13" t="s">
        <v>136</v>
      </c>
      <c r="D171" s="13" t="s">
        <v>143</v>
      </c>
      <c r="E171" s="13" t="s">
        <v>146</v>
      </c>
      <c r="F171" s="13" t="s">
        <v>344</v>
      </c>
      <c r="G171" s="13" t="s">
        <v>698</v>
      </c>
      <c r="H171" s="13">
        <v>1</v>
      </c>
      <c r="I171" s="13" t="s">
        <v>589</v>
      </c>
      <c r="J171" s="22" t="s">
        <v>461</v>
      </c>
      <c r="K171" s="22" t="s">
        <v>510</v>
      </c>
      <c r="L171" s="13" t="s">
        <v>516</v>
      </c>
    </row>
    <row r="172" spans="1:14" s="58" customFormat="1" ht="90" x14ac:dyDescent="0.25">
      <c r="A172" s="13">
        <f t="shared" si="2"/>
        <v>161</v>
      </c>
      <c r="B172" s="13" t="s">
        <v>130</v>
      </c>
      <c r="C172" s="13" t="s">
        <v>136</v>
      </c>
      <c r="D172" s="13" t="s">
        <v>143</v>
      </c>
      <c r="E172" s="13" t="s">
        <v>146</v>
      </c>
      <c r="F172" s="13" t="s">
        <v>345</v>
      </c>
      <c r="G172" s="13" t="s">
        <v>698</v>
      </c>
      <c r="H172" s="13">
        <v>1</v>
      </c>
      <c r="I172" s="13" t="s">
        <v>589</v>
      </c>
      <c r="J172" s="22" t="s">
        <v>461</v>
      </c>
      <c r="K172" s="22" t="s">
        <v>510</v>
      </c>
      <c r="L172" s="13" t="s">
        <v>516</v>
      </c>
      <c r="N172" s="58">
        <f>4815240767+15759233</f>
        <v>4831000000</v>
      </c>
    </row>
    <row r="173" spans="1:14" s="58" customFormat="1" ht="64.5" customHeight="1" x14ac:dyDescent="0.25">
      <c r="A173" s="13">
        <f t="shared" si="2"/>
        <v>162</v>
      </c>
      <c r="B173" s="13" t="s">
        <v>130</v>
      </c>
      <c r="C173" s="13" t="s">
        <v>136</v>
      </c>
      <c r="D173" s="13" t="s">
        <v>143</v>
      </c>
      <c r="E173" s="13" t="s">
        <v>146</v>
      </c>
      <c r="F173" s="13" t="s">
        <v>346</v>
      </c>
      <c r="G173" s="13" t="s">
        <v>698</v>
      </c>
      <c r="H173" s="13">
        <v>1</v>
      </c>
      <c r="I173" s="13" t="s">
        <v>590</v>
      </c>
      <c r="J173" s="22" t="s">
        <v>462</v>
      </c>
      <c r="K173" s="22" t="s">
        <v>8</v>
      </c>
      <c r="L173" s="13" t="s">
        <v>516</v>
      </c>
    </row>
    <row r="174" spans="1:14" s="58" customFormat="1" ht="75" x14ac:dyDescent="0.25">
      <c r="A174" s="13">
        <f t="shared" si="2"/>
        <v>163</v>
      </c>
      <c r="B174" s="13" t="s">
        <v>130</v>
      </c>
      <c r="C174" s="13" t="s">
        <v>136</v>
      </c>
      <c r="D174" s="13" t="s">
        <v>143</v>
      </c>
      <c r="E174" s="13" t="s">
        <v>146</v>
      </c>
      <c r="F174" s="13" t="s">
        <v>347</v>
      </c>
      <c r="G174" s="13" t="s">
        <v>698</v>
      </c>
      <c r="H174" s="13">
        <v>1</v>
      </c>
      <c r="I174" s="13" t="s">
        <v>590</v>
      </c>
      <c r="J174" s="22" t="s">
        <v>462</v>
      </c>
      <c r="K174" s="22" t="s">
        <v>8</v>
      </c>
      <c r="L174" s="13" t="s">
        <v>516</v>
      </c>
    </row>
    <row r="175" spans="1:14" s="58" customFormat="1" ht="78.75" customHeight="1" x14ac:dyDescent="0.25">
      <c r="A175" s="13">
        <f t="shared" si="2"/>
        <v>164</v>
      </c>
      <c r="B175" s="13" t="s">
        <v>130</v>
      </c>
      <c r="C175" s="13" t="s">
        <v>136</v>
      </c>
      <c r="D175" s="13" t="s">
        <v>143</v>
      </c>
      <c r="E175" s="13" t="s">
        <v>146</v>
      </c>
      <c r="F175" s="13" t="s">
        <v>348</v>
      </c>
      <c r="G175" s="13" t="s">
        <v>698</v>
      </c>
      <c r="H175" s="13">
        <v>12</v>
      </c>
      <c r="I175" s="13" t="s">
        <v>591</v>
      </c>
      <c r="J175" s="22" t="s">
        <v>461</v>
      </c>
      <c r="K175" s="22" t="s">
        <v>510</v>
      </c>
      <c r="L175" s="13" t="s">
        <v>516</v>
      </c>
    </row>
    <row r="176" spans="1:14" s="58" customFormat="1" ht="72.75" customHeight="1" x14ac:dyDescent="0.25">
      <c r="A176" s="13">
        <f t="shared" si="2"/>
        <v>165</v>
      </c>
      <c r="B176" s="13" t="s">
        <v>130</v>
      </c>
      <c r="C176" s="13" t="s">
        <v>136</v>
      </c>
      <c r="D176" s="13" t="s">
        <v>147</v>
      </c>
      <c r="E176" s="13" t="s">
        <v>148</v>
      </c>
      <c r="F176" s="13" t="s">
        <v>349</v>
      </c>
      <c r="G176" s="13" t="s">
        <v>698</v>
      </c>
      <c r="H176" s="13">
        <v>11</v>
      </c>
      <c r="I176" s="13" t="s">
        <v>592</v>
      </c>
      <c r="J176" s="22" t="s">
        <v>463</v>
      </c>
      <c r="K176" s="22" t="s">
        <v>510</v>
      </c>
      <c r="L176" s="13" t="s">
        <v>516</v>
      </c>
    </row>
    <row r="177" spans="1:12" s="58" customFormat="1" ht="63" customHeight="1" x14ac:dyDescent="0.25">
      <c r="A177" s="13">
        <f t="shared" si="2"/>
        <v>166</v>
      </c>
      <c r="B177" s="13" t="s">
        <v>130</v>
      </c>
      <c r="C177" s="13" t="s">
        <v>136</v>
      </c>
      <c r="D177" s="13" t="s">
        <v>147</v>
      </c>
      <c r="E177" s="13" t="s">
        <v>148</v>
      </c>
      <c r="F177" s="13" t="s">
        <v>350</v>
      </c>
      <c r="G177" s="13" t="s">
        <v>698</v>
      </c>
      <c r="H177" s="24">
        <v>1160</v>
      </c>
      <c r="I177" s="13" t="s">
        <v>593</v>
      </c>
      <c r="J177" s="22" t="s">
        <v>464</v>
      </c>
      <c r="K177" s="22" t="s">
        <v>510</v>
      </c>
      <c r="L177" s="13" t="s">
        <v>516</v>
      </c>
    </row>
    <row r="178" spans="1:12" s="58" customFormat="1" ht="63" customHeight="1" x14ac:dyDescent="0.25">
      <c r="A178" s="13">
        <f t="shared" si="2"/>
        <v>167</v>
      </c>
      <c r="B178" s="13" t="s">
        <v>130</v>
      </c>
      <c r="C178" s="13" t="s">
        <v>136</v>
      </c>
      <c r="D178" s="13" t="s">
        <v>147</v>
      </c>
      <c r="E178" s="13" t="s">
        <v>148</v>
      </c>
      <c r="F178" s="13" t="s">
        <v>351</v>
      </c>
      <c r="G178" s="13" t="s">
        <v>698</v>
      </c>
      <c r="H178" s="24">
        <v>2300</v>
      </c>
      <c r="I178" s="13" t="s">
        <v>594</v>
      </c>
      <c r="J178" s="22" t="s">
        <v>465</v>
      </c>
      <c r="K178" s="22" t="s">
        <v>510</v>
      </c>
      <c r="L178" s="13" t="s">
        <v>516</v>
      </c>
    </row>
    <row r="179" spans="1:12" s="58" customFormat="1" ht="60" customHeight="1" x14ac:dyDescent="0.25">
      <c r="A179" s="13">
        <f t="shared" si="2"/>
        <v>168</v>
      </c>
      <c r="B179" s="13" t="s">
        <v>130</v>
      </c>
      <c r="C179" s="13" t="s">
        <v>136</v>
      </c>
      <c r="D179" s="13" t="s">
        <v>147</v>
      </c>
      <c r="E179" s="13" t="s">
        <v>148</v>
      </c>
      <c r="F179" s="13" t="s">
        <v>352</v>
      </c>
      <c r="G179" s="13" t="s">
        <v>699</v>
      </c>
      <c r="H179" s="13">
        <v>3</v>
      </c>
      <c r="I179" s="13" t="s">
        <v>595</v>
      </c>
      <c r="J179" s="22" t="s">
        <v>466</v>
      </c>
      <c r="K179" s="22" t="s">
        <v>510</v>
      </c>
      <c r="L179" s="13" t="s">
        <v>516</v>
      </c>
    </row>
    <row r="180" spans="1:12" s="58" customFormat="1" ht="63.75" customHeight="1" x14ac:dyDescent="0.25">
      <c r="A180" s="13">
        <f t="shared" si="2"/>
        <v>169</v>
      </c>
      <c r="B180" s="13" t="s">
        <v>149</v>
      </c>
      <c r="C180" s="13" t="s">
        <v>150</v>
      </c>
      <c r="D180" s="13" t="s">
        <v>151</v>
      </c>
      <c r="E180" s="13" t="s">
        <v>154</v>
      </c>
      <c r="F180" s="13" t="s">
        <v>353</v>
      </c>
      <c r="G180" s="13" t="s">
        <v>700</v>
      </c>
      <c r="H180" s="13">
        <v>4</v>
      </c>
      <c r="I180" s="13" t="s">
        <v>590</v>
      </c>
      <c r="J180" s="22" t="s">
        <v>462</v>
      </c>
      <c r="K180" s="22" t="s">
        <v>8</v>
      </c>
      <c r="L180" s="13" t="s">
        <v>517</v>
      </c>
    </row>
    <row r="181" spans="1:12" s="58" customFormat="1" ht="75" customHeight="1" x14ac:dyDescent="0.25">
      <c r="A181" s="13">
        <f t="shared" si="2"/>
        <v>170</v>
      </c>
      <c r="B181" s="13" t="s">
        <v>155</v>
      </c>
      <c r="C181" s="13" t="s">
        <v>156</v>
      </c>
      <c r="D181" s="13" t="s">
        <v>151</v>
      </c>
      <c r="E181" s="13" t="s">
        <v>159</v>
      </c>
      <c r="F181" s="13" t="s">
        <v>354</v>
      </c>
      <c r="G181" s="13" t="s">
        <v>701</v>
      </c>
      <c r="H181" s="13">
        <v>505</v>
      </c>
      <c r="I181" s="13" t="s">
        <v>596</v>
      </c>
      <c r="J181" s="22" t="s">
        <v>467</v>
      </c>
      <c r="K181" s="22" t="s">
        <v>510</v>
      </c>
      <c r="L181" s="13" t="s">
        <v>518</v>
      </c>
    </row>
    <row r="182" spans="1:12" s="58" customFormat="1" ht="75" customHeight="1" x14ac:dyDescent="0.25">
      <c r="A182" s="13">
        <f t="shared" si="2"/>
        <v>171</v>
      </c>
      <c r="B182" s="13" t="s">
        <v>155</v>
      </c>
      <c r="C182" s="13" t="s">
        <v>156</v>
      </c>
      <c r="D182" s="13" t="s">
        <v>151</v>
      </c>
      <c r="E182" s="13" t="s">
        <v>159</v>
      </c>
      <c r="F182" s="13" t="s">
        <v>355</v>
      </c>
      <c r="G182" s="13" t="s">
        <v>702</v>
      </c>
      <c r="H182" s="13">
        <v>220</v>
      </c>
      <c r="I182" s="13" t="s">
        <v>597</v>
      </c>
      <c r="J182" s="22" t="s">
        <v>468</v>
      </c>
      <c r="K182" s="22" t="s">
        <v>510</v>
      </c>
      <c r="L182" s="13" t="s">
        <v>518</v>
      </c>
    </row>
    <row r="183" spans="1:12" s="58" customFormat="1" ht="75" customHeight="1" x14ac:dyDescent="0.25">
      <c r="A183" s="13">
        <f t="shared" si="2"/>
        <v>172</v>
      </c>
      <c r="B183" s="13" t="s">
        <v>155</v>
      </c>
      <c r="C183" s="13" t="s">
        <v>156</v>
      </c>
      <c r="D183" s="13" t="s">
        <v>151</v>
      </c>
      <c r="E183" s="13" t="s">
        <v>159</v>
      </c>
      <c r="F183" s="13" t="s">
        <v>356</v>
      </c>
      <c r="G183" s="13" t="s">
        <v>703</v>
      </c>
      <c r="H183" s="13">
        <v>1</v>
      </c>
      <c r="I183" s="13" t="s">
        <v>598</v>
      </c>
      <c r="J183" s="22" t="s">
        <v>469</v>
      </c>
      <c r="K183" s="22" t="s">
        <v>510</v>
      </c>
      <c r="L183" s="13" t="s">
        <v>518</v>
      </c>
    </row>
    <row r="184" spans="1:12" s="58" customFormat="1" ht="60" x14ac:dyDescent="0.25">
      <c r="A184" s="13">
        <f t="shared" si="2"/>
        <v>173</v>
      </c>
      <c r="B184" s="13" t="s">
        <v>149</v>
      </c>
      <c r="C184" s="13" t="s">
        <v>160</v>
      </c>
      <c r="D184" s="13" t="s">
        <v>151</v>
      </c>
      <c r="E184" s="13" t="s">
        <v>163</v>
      </c>
      <c r="F184" s="13" t="s">
        <v>357</v>
      </c>
      <c r="G184" s="13" t="s">
        <v>704</v>
      </c>
      <c r="H184" s="13">
        <v>1</v>
      </c>
      <c r="I184" s="13" t="s">
        <v>599</v>
      </c>
      <c r="J184" s="13" t="s">
        <v>470</v>
      </c>
      <c r="K184" s="13" t="s">
        <v>8</v>
      </c>
      <c r="L184" s="13" t="s">
        <v>519</v>
      </c>
    </row>
    <row r="185" spans="1:12" s="58" customFormat="1" ht="120" x14ac:dyDescent="0.25">
      <c r="A185" s="13">
        <f t="shared" si="2"/>
        <v>174</v>
      </c>
      <c r="B185" s="13" t="s">
        <v>149</v>
      </c>
      <c r="C185" s="13" t="s">
        <v>150</v>
      </c>
      <c r="D185" s="13" t="s">
        <v>141</v>
      </c>
      <c r="E185" s="13" t="s">
        <v>167</v>
      </c>
      <c r="F185" s="13" t="s">
        <v>358</v>
      </c>
      <c r="G185" s="13" t="s">
        <v>705</v>
      </c>
      <c r="H185" s="13">
        <v>2</v>
      </c>
      <c r="I185" s="13" t="s">
        <v>600</v>
      </c>
      <c r="J185" s="22" t="s">
        <v>462</v>
      </c>
      <c r="K185" s="22" t="s">
        <v>8</v>
      </c>
      <c r="L185" s="13" t="s">
        <v>520</v>
      </c>
    </row>
    <row r="186" spans="1:12" s="58" customFormat="1" ht="105" x14ac:dyDescent="0.25">
      <c r="A186" s="13">
        <f t="shared" si="2"/>
        <v>175</v>
      </c>
      <c r="B186" s="13" t="s">
        <v>149</v>
      </c>
      <c r="C186" s="13" t="s">
        <v>150</v>
      </c>
      <c r="D186" s="13" t="s">
        <v>45</v>
      </c>
      <c r="E186" s="13" t="s">
        <v>49</v>
      </c>
      <c r="F186" s="21" t="s">
        <v>359</v>
      </c>
      <c r="G186" s="21" t="s">
        <v>706</v>
      </c>
      <c r="H186" s="21">
        <v>4</v>
      </c>
      <c r="I186" s="21" t="s">
        <v>601</v>
      </c>
      <c r="J186" s="22" t="s">
        <v>471</v>
      </c>
      <c r="K186" s="22" t="s">
        <v>510</v>
      </c>
      <c r="L186" s="13" t="s">
        <v>512</v>
      </c>
    </row>
    <row r="187" spans="1:12" s="58" customFormat="1" ht="60" x14ac:dyDescent="0.25">
      <c r="A187" s="13">
        <f t="shared" si="2"/>
        <v>176</v>
      </c>
      <c r="B187" s="13" t="s">
        <v>149</v>
      </c>
      <c r="C187" s="13" t="s">
        <v>160</v>
      </c>
      <c r="D187" s="13" t="s">
        <v>151</v>
      </c>
      <c r="E187" s="13" t="s">
        <v>163</v>
      </c>
      <c r="F187" s="13" t="s">
        <v>360</v>
      </c>
      <c r="G187" s="13" t="s">
        <v>700</v>
      </c>
      <c r="H187" s="13">
        <v>2</v>
      </c>
      <c r="I187" s="13" t="s">
        <v>590</v>
      </c>
      <c r="J187" s="13" t="s">
        <v>472</v>
      </c>
      <c r="K187" s="13" t="s">
        <v>8</v>
      </c>
      <c r="L187" s="13" t="s">
        <v>519</v>
      </c>
    </row>
    <row r="188" spans="1:12" s="58" customFormat="1" ht="45" x14ac:dyDescent="0.25">
      <c r="A188" s="13">
        <f t="shared" si="2"/>
        <v>177</v>
      </c>
      <c r="B188" s="13" t="s">
        <v>38</v>
      </c>
      <c r="C188" s="13" t="s">
        <v>39</v>
      </c>
      <c r="D188" s="13" t="s">
        <v>40</v>
      </c>
      <c r="E188" s="13" t="s">
        <v>44</v>
      </c>
      <c r="F188" s="13" t="s">
        <v>361</v>
      </c>
      <c r="G188" s="13" t="s">
        <v>707</v>
      </c>
      <c r="H188" s="13">
        <v>1</v>
      </c>
      <c r="I188" s="13" t="s">
        <v>602</v>
      </c>
      <c r="J188" s="22" t="s">
        <v>473</v>
      </c>
      <c r="K188" s="22" t="s">
        <v>8</v>
      </c>
      <c r="L188" s="13" t="s">
        <v>519</v>
      </c>
    </row>
    <row r="189" spans="1:12" s="58" customFormat="1" ht="60" x14ac:dyDescent="0.25">
      <c r="A189" s="13">
        <f t="shared" si="2"/>
        <v>178</v>
      </c>
      <c r="B189" s="13" t="s">
        <v>38</v>
      </c>
      <c r="C189" s="13" t="s">
        <v>39</v>
      </c>
      <c r="D189" s="13" t="s">
        <v>40</v>
      </c>
      <c r="E189" s="13" t="s">
        <v>44</v>
      </c>
      <c r="F189" s="13" t="s">
        <v>362</v>
      </c>
      <c r="G189" s="13" t="s">
        <v>652</v>
      </c>
      <c r="H189" s="13">
        <v>1</v>
      </c>
      <c r="I189" s="13" t="s">
        <v>603</v>
      </c>
      <c r="J189" s="22" t="s">
        <v>473</v>
      </c>
      <c r="K189" s="22" t="s">
        <v>510</v>
      </c>
      <c r="L189" s="13" t="s">
        <v>518</v>
      </c>
    </row>
    <row r="190" spans="1:12" s="58" customFormat="1" ht="60" x14ac:dyDescent="0.25">
      <c r="A190" s="13">
        <f t="shared" si="2"/>
        <v>179</v>
      </c>
      <c r="B190" s="13" t="s">
        <v>38</v>
      </c>
      <c r="C190" s="13" t="s">
        <v>39</v>
      </c>
      <c r="D190" s="13" t="s">
        <v>40</v>
      </c>
      <c r="E190" s="13" t="s">
        <v>44</v>
      </c>
      <c r="F190" s="13" t="s">
        <v>363</v>
      </c>
      <c r="G190" s="13" t="s">
        <v>707</v>
      </c>
      <c r="H190" s="13">
        <v>1</v>
      </c>
      <c r="I190" s="13" t="s">
        <v>604</v>
      </c>
      <c r="J190" s="22" t="s">
        <v>474</v>
      </c>
      <c r="K190" s="22" t="s">
        <v>510</v>
      </c>
      <c r="L190" s="13" t="s">
        <v>519</v>
      </c>
    </row>
    <row r="191" spans="1:12" s="58" customFormat="1" ht="60" x14ac:dyDescent="0.25">
      <c r="A191" s="13">
        <f t="shared" si="2"/>
        <v>180</v>
      </c>
      <c r="B191" s="13" t="s">
        <v>149</v>
      </c>
      <c r="C191" s="13" t="s">
        <v>160</v>
      </c>
      <c r="D191" s="13" t="s">
        <v>45</v>
      </c>
      <c r="E191" s="13" t="s">
        <v>49</v>
      </c>
      <c r="F191" s="13" t="s">
        <v>364</v>
      </c>
      <c r="G191" s="21" t="s">
        <v>657</v>
      </c>
      <c r="H191" s="21">
        <v>2</v>
      </c>
      <c r="I191" s="21" t="s">
        <v>605</v>
      </c>
      <c r="J191" s="13" t="s">
        <v>412</v>
      </c>
      <c r="K191" s="13" t="s">
        <v>510</v>
      </c>
      <c r="L191" s="13" t="s">
        <v>512</v>
      </c>
    </row>
    <row r="192" spans="1:12" s="58" customFormat="1" ht="60" x14ac:dyDescent="0.25">
      <c r="A192" s="13">
        <f t="shared" si="2"/>
        <v>181</v>
      </c>
      <c r="B192" s="13" t="s">
        <v>149</v>
      </c>
      <c r="C192" s="13" t="s">
        <v>150</v>
      </c>
      <c r="D192" s="13" t="s">
        <v>151</v>
      </c>
      <c r="E192" s="13" t="s">
        <v>163</v>
      </c>
      <c r="F192" s="13" t="s">
        <v>365</v>
      </c>
      <c r="G192" s="13" t="s">
        <v>708</v>
      </c>
      <c r="H192" s="13">
        <v>1</v>
      </c>
      <c r="I192" s="13" t="s">
        <v>590</v>
      </c>
      <c r="J192" s="13" t="s">
        <v>462</v>
      </c>
      <c r="K192" s="13" t="s">
        <v>8</v>
      </c>
      <c r="L192" s="13" t="s">
        <v>519</v>
      </c>
    </row>
    <row r="193" spans="1:12" s="58" customFormat="1" ht="60" x14ac:dyDescent="0.25">
      <c r="A193" s="13">
        <f t="shared" si="2"/>
        <v>182</v>
      </c>
      <c r="B193" s="13" t="s">
        <v>149</v>
      </c>
      <c r="C193" s="13" t="s">
        <v>168</v>
      </c>
      <c r="D193" s="13" t="s">
        <v>45</v>
      </c>
      <c r="E193" s="13" t="s">
        <v>49</v>
      </c>
      <c r="F193" s="13" t="s">
        <v>366</v>
      </c>
      <c r="G193" s="13" t="s">
        <v>709</v>
      </c>
      <c r="H193" s="13">
        <v>1</v>
      </c>
      <c r="I193" s="13" t="s">
        <v>606</v>
      </c>
      <c r="J193" s="22" t="s">
        <v>475</v>
      </c>
      <c r="K193" s="16" t="s">
        <v>8</v>
      </c>
      <c r="L193" s="13" t="s">
        <v>512</v>
      </c>
    </row>
    <row r="194" spans="1:12" s="58" customFormat="1" ht="60" x14ac:dyDescent="0.25">
      <c r="A194" s="13">
        <f t="shared" si="2"/>
        <v>183</v>
      </c>
      <c r="B194" s="13" t="s">
        <v>149</v>
      </c>
      <c r="C194" s="13" t="s">
        <v>168</v>
      </c>
      <c r="D194" s="13" t="s">
        <v>45</v>
      </c>
      <c r="E194" s="13" t="s">
        <v>49</v>
      </c>
      <c r="F194" s="13" t="s">
        <v>367</v>
      </c>
      <c r="G194" s="13" t="s">
        <v>709</v>
      </c>
      <c r="H194" s="21">
        <v>2</v>
      </c>
      <c r="I194" s="21" t="s">
        <v>606</v>
      </c>
      <c r="J194" s="22" t="s">
        <v>476</v>
      </c>
      <c r="K194" s="16" t="s">
        <v>510</v>
      </c>
      <c r="L194" s="13" t="s">
        <v>512</v>
      </c>
    </row>
    <row r="195" spans="1:12" s="58" customFormat="1" ht="60" x14ac:dyDescent="0.25">
      <c r="A195" s="13">
        <f t="shared" si="2"/>
        <v>184</v>
      </c>
      <c r="B195" s="13" t="s">
        <v>149</v>
      </c>
      <c r="C195" s="13" t="s">
        <v>168</v>
      </c>
      <c r="D195" s="13" t="s">
        <v>45</v>
      </c>
      <c r="E195" s="13" t="s">
        <v>49</v>
      </c>
      <c r="F195" s="13" t="s">
        <v>368</v>
      </c>
      <c r="G195" s="13" t="s">
        <v>709</v>
      </c>
      <c r="H195" s="13">
        <v>2</v>
      </c>
      <c r="I195" s="13" t="s">
        <v>606</v>
      </c>
      <c r="J195" s="22" t="s">
        <v>477</v>
      </c>
      <c r="K195" s="22" t="s">
        <v>8</v>
      </c>
      <c r="L195" s="13" t="s">
        <v>512</v>
      </c>
    </row>
    <row r="196" spans="1:12" s="58" customFormat="1" ht="63.75" customHeight="1" x14ac:dyDescent="0.25">
      <c r="A196" s="13">
        <f t="shared" si="2"/>
        <v>185</v>
      </c>
      <c r="B196" s="13" t="s">
        <v>149</v>
      </c>
      <c r="C196" s="13" t="s">
        <v>156</v>
      </c>
      <c r="D196" s="13" t="s">
        <v>45</v>
      </c>
      <c r="E196" s="13" t="s">
        <v>49</v>
      </c>
      <c r="F196" s="13" t="s">
        <v>369</v>
      </c>
      <c r="G196" s="13" t="s">
        <v>710</v>
      </c>
      <c r="H196" s="21">
        <v>1</v>
      </c>
      <c r="I196" s="21" t="s">
        <v>607</v>
      </c>
      <c r="J196" s="22" t="s">
        <v>473</v>
      </c>
      <c r="K196" s="22" t="s">
        <v>8</v>
      </c>
      <c r="L196" s="13" t="s">
        <v>512</v>
      </c>
    </row>
    <row r="197" spans="1:12" s="58" customFormat="1" ht="56.25" customHeight="1" x14ac:dyDescent="0.25">
      <c r="A197" s="13">
        <f t="shared" si="2"/>
        <v>186</v>
      </c>
      <c r="B197" s="13" t="s">
        <v>169</v>
      </c>
      <c r="C197" s="13" t="s">
        <v>170</v>
      </c>
      <c r="D197" s="13" t="s">
        <v>171</v>
      </c>
      <c r="E197" s="13" t="s">
        <v>174</v>
      </c>
      <c r="F197" s="13" t="s">
        <v>370</v>
      </c>
      <c r="G197" s="13" t="s">
        <v>711</v>
      </c>
      <c r="H197" s="13">
        <v>25</v>
      </c>
      <c r="I197" s="13" t="s">
        <v>608</v>
      </c>
      <c r="J197" s="22" t="s">
        <v>478</v>
      </c>
      <c r="K197" s="22" t="s">
        <v>8</v>
      </c>
      <c r="L197" s="13" t="s">
        <v>521</v>
      </c>
    </row>
    <row r="198" spans="1:12" s="58" customFormat="1" ht="66" customHeight="1" x14ac:dyDescent="0.25">
      <c r="A198" s="13">
        <f t="shared" si="2"/>
        <v>187</v>
      </c>
      <c r="B198" s="13" t="s">
        <v>169</v>
      </c>
      <c r="C198" s="13" t="s">
        <v>170</v>
      </c>
      <c r="D198" s="13" t="s">
        <v>171</v>
      </c>
      <c r="E198" s="13" t="s">
        <v>174</v>
      </c>
      <c r="F198" s="13" t="s">
        <v>371</v>
      </c>
      <c r="G198" s="13" t="s">
        <v>711</v>
      </c>
      <c r="H198" s="13">
        <v>5</v>
      </c>
      <c r="I198" s="13" t="s">
        <v>608</v>
      </c>
      <c r="J198" s="22" t="s">
        <v>479</v>
      </c>
      <c r="K198" s="22" t="s">
        <v>8</v>
      </c>
      <c r="L198" s="13" t="s">
        <v>521</v>
      </c>
    </row>
    <row r="199" spans="1:12" s="58" customFormat="1" ht="42.75" customHeight="1" x14ac:dyDescent="0.25">
      <c r="A199" s="13">
        <f t="shared" si="2"/>
        <v>188</v>
      </c>
      <c r="B199" s="13" t="s">
        <v>169</v>
      </c>
      <c r="C199" s="13" t="s">
        <v>170</v>
      </c>
      <c r="D199" s="13" t="s">
        <v>171</v>
      </c>
      <c r="E199" s="13" t="s">
        <v>174</v>
      </c>
      <c r="F199" s="13" t="s">
        <v>372</v>
      </c>
      <c r="G199" s="13" t="s">
        <v>711</v>
      </c>
      <c r="H199" s="13">
        <v>16</v>
      </c>
      <c r="I199" s="13" t="s">
        <v>608</v>
      </c>
      <c r="J199" s="22" t="s">
        <v>480</v>
      </c>
      <c r="K199" s="22" t="s">
        <v>8</v>
      </c>
      <c r="L199" s="13" t="s">
        <v>521</v>
      </c>
    </row>
    <row r="200" spans="1:12" s="58" customFormat="1" ht="75" x14ac:dyDescent="0.25">
      <c r="A200" s="13">
        <f t="shared" si="2"/>
        <v>189</v>
      </c>
      <c r="B200" s="13" t="s">
        <v>169</v>
      </c>
      <c r="C200" s="13" t="s">
        <v>170</v>
      </c>
      <c r="D200" s="13" t="s">
        <v>171</v>
      </c>
      <c r="E200" s="13" t="s">
        <v>174</v>
      </c>
      <c r="F200" s="13" t="s">
        <v>373</v>
      </c>
      <c r="G200" s="13" t="s">
        <v>711</v>
      </c>
      <c r="H200" s="13">
        <v>90</v>
      </c>
      <c r="I200" s="13" t="s">
        <v>608</v>
      </c>
      <c r="J200" s="22" t="s">
        <v>481</v>
      </c>
      <c r="K200" s="22" t="s">
        <v>8</v>
      </c>
      <c r="L200" s="13" t="s">
        <v>521</v>
      </c>
    </row>
    <row r="201" spans="1:12" s="58" customFormat="1" ht="51" customHeight="1" x14ac:dyDescent="0.25">
      <c r="A201" s="13">
        <f t="shared" si="2"/>
        <v>190</v>
      </c>
      <c r="B201" s="13" t="s">
        <v>169</v>
      </c>
      <c r="C201" s="13" t="s">
        <v>170</v>
      </c>
      <c r="D201" s="13" t="s">
        <v>171</v>
      </c>
      <c r="E201" s="13" t="s">
        <v>174</v>
      </c>
      <c r="F201" s="13" t="s">
        <v>374</v>
      </c>
      <c r="G201" s="13" t="s">
        <v>711</v>
      </c>
      <c r="H201" s="13">
        <v>28</v>
      </c>
      <c r="I201" s="13" t="s">
        <v>608</v>
      </c>
      <c r="J201" s="22" t="s">
        <v>482</v>
      </c>
      <c r="K201" s="22" t="s">
        <v>8</v>
      </c>
      <c r="L201" s="13" t="s">
        <v>521</v>
      </c>
    </row>
    <row r="202" spans="1:12" s="58" customFormat="1" ht="48.75" customHeight="1" x14ac:dyDescent="0.25">
      <c r="A202" s="13">
        <f t="shared" si="2"/>
        <v>191</v>
      </c>
      <c r="B202" s="13" t="s">
        <v>169</v>
      </c>
      <c r="C202" s="13" t="s">
        <v>170</v>
      </c>
      <c r="D202" s="13" t="s">
        <v>171</v>
      </c>
      <c r="E202" s="13" t="s">
        <v>174</v>
      </c>
      <c r="F202" s="13" t="s">
        <v>375</v>
      </c>
      <c r="G202" s="13" t="s">
        <v>712</v>
      </c>
      <c r="H202" s="13">
        <v>42</v>
      </c>
      <c r="I202" s="13" t="s">
        <v>608</v>
      </c>
      <c r="J202" s="22" t="s">
        <v>483</v>
      </c>
      <c r="K202" s="22" t="s">
        <v>8</v>
      </c>
      <c r="L202" s="13" t="s">
        <v>521</v>
      </c>
    </row>
    <row r="203" spans="1:12" s="58" customFormat="1" ht="56.25" customHeight="1" x14ac:dyDescent="0.25">
      <c r="A203" s="13">
        <f t="shared" si="2"/>
        <v>192</v>
      </c>
      <c r="B203" s="13" t="s">
        <v>169</v>
      </c>
      <c r="C203" s="13" t="s">
        <v>170</v>
      </c>
      <c r="D203" s="13" t="s">
        <v>171</v>
      </c>
      <c r="E203" s="13" t="s">
        <v>174</v>
      </c>
      <c r="F203" s="13" t="s">
        <v>376</v>
      </c>
      <c r="G203" s="13" t="s">
        <v>712</v>
      </c>
      <c r="H203" s="13">
        <v>31</v>
      </c>
      <c r="I203" s="13" t="s">
        <v>608</v>
      </c>
      <c r="J203" s="22" t="s">
        <v>484</v>
      </c>
      <c r="K203" s="22" t="s">
        <v>8</v>
      </c>
      <c r="L203" s="13" t="s">
        <v>521</v>
      </c>
    </row>
    <row r="204" spans="1:12" s="58" customFormat="1" ht="55.5" customHeight="1" x14ac:dyDescent="0.25">
      <c r="A204" s="13">
        <f t="shared" si="2"/>
        <v>193</v>
      </c>
      <c r="B204" s="13" t="s">
        <v>169</v>
      </c>
      <c r="C204" s="13" t="s">
        <v>170</v>
      </c>
      <c r="D204" s="13" t="s">
        <v>171</v>
      </c>
      <c r="E204" s="13" t="s">
        <v>174</v>
      </c>
      <c r="F204" s="13" t="s">
        <v>377</v>
      </c>
      <c r="G204" s="13" t="s">
        <v>712</v>
      </c>
      <c r="H204" s="13">
        <v>24</v>
      </c>
      <c r="I204" s="13" t="s">
        <v>608</v>
      </c>
      <c r="J204" s="22" t="s">
        <v>485</v>
      </c>
      <c r="K204" s="22" t="s">
        <v>8</v>
      </c>
      <c r="L204" s="13" t="s">
        <v>521</v>
      </c>
    </row>
    <row r="205" spans="1:12" s="58" customFormat="1" ht="78" customHeight="1" x14ac:dyDescent="0.25">
      <c r="A205" s="13">
        <f t="shared" si="2"/>
        <v>194</v>
      </c>
      <c r="B205" s="13" t="s">
        <v>175</v>
      </c>
      <c r="C205" s="13" t="s">
        <v>176</v>
      </c>
      <c r="D205" s="13" t="s">
        <v>177</v>
      </c>
      <c r="E205" s="13" t="s">
        <v>180</v>
      </c>
      <c r="F205" s="13" t="s">
        <v>378</v>
      </c>
      <c r="G205" s="13" t="s">
        <v>713</v>
      </c>
      <c r="H205" s="24">
        <v>1000000</v>
      </c>
      <c r="I205" s="13" t="s">
        <v>609</v>
      </c>
      <c r="J205" s="22" t="s">
        <v>486</v>
      </c>
      <c r="K205" s="22" t="s">
        <v>510</v>
      </c>
      <c r="L205" s="13" t="s">
        <v>522</v>
      </c>
    </row>
    <row r="206" spans="1:12" s="58" customFormat="1" ht="65.25" customHeight="1" x14ac:dyDescent="0.25">
      <c r="A206" s="13">
        <f t="shared" ref="A206:A238" si="3">+A205+1</f>
        <v>195</v>
      </c>
      <c r="B206" s="13" t="s">
        <v>175</v>
      </c>
      <c r="C206" s="13" t="s">
        <v>181</v>
      </c>
      <c r="D206" s="13" t="s">
        <v>141</v>
      </c>
      <c r="E206" s="13" t="s">
        <v>167</v>
      </c>
      <c r="F206" s="13" t="s">
        <v>379</v>
      </c>
      <c r="G206" s="13" t="s">
        <v>714</v>
      </c>
      <c r="H206" s="24">
        <v>32000000</v>
      </c>
      <c r="I206" s="13" t="s">
        <v>610</v>
      </c>
      <c r="J206" s="22" t="s">
        <v>487</v>
      </c>
      <c r="K206" s="22" t="s">
        <v>510</v>
      </c>
      <c r="L206" s="13" t="s">
        <v>520</v>
      </c>
    </row>
    <row r="207" spans="1:12" s="58" customFormat="1" ht="65.25" customHeight="1" x14ac:dyDescent="0.25">
      <c r="A207" s="13">
        <f t="shared" si="3"/>
        <v>196</v>
      </c>
      <c r="B207" s="13" t="s">
        <v>175</v>
      </c>
      <c r="C207" s="13" t="s">
        <v>181</v>
      </c>
      <c r="D207" s="13" t="s">
        <v>141</v>
      </c>
      <c r="E207" s="13" t="s">
        <v>167</v>
      </c>
      <c r="F207" s="13" t="s">
        <v>380</v>
      </c>
      <c r="G207" s="13" t="s">
        <v>715</v>
      </c>
      <c r="H207" s="13">
        <v>1</v>
      </c>
      <c r="I207" s="13" t="s">
        <v>553</v>
      </c>
      <c r="J207" s="22" t="s">
        <v>488</v>
      </c>
      <c r="K207" s="22" t="s">
        <v>510</v>
      </c>
      <c r="L207" s="13" t="s">
        <v>520</v>
      </c>
    </row>
    <row r="208" spans="1:12" s="58" customFormat="1" ht="65.25" customHeight="1" x14ac:dyDescent="0.25">
      <c r="A208" s="13">
        <f t="shared" si="3"/>
        <v>197</v>
      </c>
      <c r="B208" s="13" t="s">
        <v>175</v>
      </c>
      <c r="C208" s="13" t="s">
        <v>181</v>
      </c>
      <c r="D208" s="13" t="s">
        <v>141</v>
      </c>
      <c r="E208" s="13" t="s">
        <v>167</v>
      </c>
      <c r="F208" s="13" t="s">
        <v>381</v>
      </c>
      <c r="G208" s="13" t="s">
        <v>716</v>
      </c>
      <c r="H208" s="13">
        <v>1</v>
      </c>
      <c r="I208" s="13" t="s">
        <v>611</v>
      </c>
      <c r="J208" s="22" t="s">
        <v>462</v>
      </c>
      <c r="K208" s="22" t="s">
        <v>8</v>
      </c>
      <c r="L208" s="13" t="s">
        <v>520</v>
      </c>
    </row>
    <row r="209" spans="1:12" s="58" customFormat="1" ht="65.25" customHeight="1" x14ac:dyDescent="0.25">
      <c r="A209" s="13">
        <f t="shared" si="3"/>
        <v>198</v>
      </c>
      <c r="B209" s="13" t="s">
        <v>175</v>
      </c>
      <c r="C209" s="13" t="s">
        <v>181</v>
      </c>
      <c r="D209" s="13" t="s">
        <v>141</v>
      </c>
      <c r="E209" s="13" t="s">
        <v>167</v>
      </c>
      <c r="F209" s="13" t="s">
        <v>382</v>
      </c>
      <c r="G209" s="13" t="s">
        <v>714</v>
      </c>
      <c r="H209" s="24">
        <v>77000</v>
      </c>
      <c r="I209" s="13" t="s">
        <v>612</v>
      </c>
      <c r="J209" s="22" t="s">
        <v>489</v>
      </c>
      <c r="K209" s="22" t="s">
        <v>510</v>
      </c>
      <c r="L209" s="13" t="s">
        <v>520</v>
      </c>
    </row>
    <row r="210" spans="1:12" s="58" customFormat="1" ht="60" x14ac:dyDescent="0.25">
      <c r="A210" s="13">
        <f t="shared" si="3"/>
        <v>199</v>
      </c>
      <c r="B210" s="13" t="s">
        <v>38</v>
      </c>
      <c r="C210" s="13" t="s">
        <v>181</v>
      </c>
      <c r="D210" s="13" t="s">
        <v>40</v>
      </c>
      <c r="E210" s="13" t="s">
        <v>44</v>
      </c>
      <c r="F210" s="13" t="s">
        <v>383</v>
      </c>
      <c r="G210" s="13" t="s">
        <v>714</v>
      </c>
      <c r="H210" s="13">
        <v>8</v>
      </c>
      <c r="I210" s="13" t="s">
        <v>613</v>
      </c>
      <c r="J210" s="22" t="s">
        <v>490</v>
      </c>
      <c r="K210" s="22" t="s">
        <v>510</v>
      </c>
      <c r="L210" s="13" t="s">
        <v>520</v>
      </c>
    </row>
    <row r="211" spans="1:12" s="58" customFormat="1" ht="44.25" customHeight="1" x14ac:dyDescent="0.25">
      <c r="A211" s="13">
        <f t="shared" si="3"/>
        <v>200</v>
      </c>
      <c r="B211" s="13" t="s">
        <v>175</v>
      </c>
      <c r="C211" s="13" t="s">
        <v>181</v>
      </c>
      <c r="D211" s="13" t="s">
        <v>141</v>
      </c>
      <c r="E211" s="13" t="s">
        <v>167</v>
      </c>
      <c r="F211" s="13" t="s">
        <v>384</v>
      </c>
      <c r="G211" s="13" t="s">
        <v>714</v>
      </c>
      <c r="H211" s="24">
        <v>60000</v>
      </c>
      <c r="I211" s="13" t="s">
        <v>614</v>
      </c>
      <c r="J211" s="22" t="s">
        <v>491</v>
      </c>
      <c r="K211" s="22" t="s">
        <v>510</v>
      </c>
      <c r="L211" s="13" t="s">
        <v>520</v>
      </c>
    </row>
    <row r="212" spans="1:12" s="58" customFormat="1" ht="60" x14ac:dyDescent="0.25">
      <c r="A212" s="13">
        <f t="shared" si="3"/>
        <v>201</v>
      </c>
      <c r="B212" s="13" t="s">
        <v>38</v>
      </c>
      <c r="C212" s="13" t="s">
        <v>181</v>
      </c>
      <c r="D212" s="13" t="s">
        <v>40</v>
      </c>
      <c r="E212" s="13" t="s">
        <v>44</v>
      </c>
      <c r="F212" s="13" t="s">
        <v>385</v>
      </c>
      <c r="G212" s="13" t="s">
        <v>714</v>
      </c>
      <c r="H212" s="13">
        <v>5</v>
      </c>
      <c r="I212" s="13" t="s">
        <v>613</v>
      </c>
      <c r="J212" s="22" t="s">
        <v>492</v>
      </c>
      <c r="K212" s="22" t="s">
        <v>510</v>
      </c>
      <c r="L212" s="13" t="s">
        <v>520</v>
      </c>
    </row>
    <row r="213" spans="1:12" s="58" customFormat="1" ht="69.75" customHeight="1" x14ac:dyDescent="0.25">
      <c r="A213" s="13">
        <f t="shared" si="3"/>
        <v>202</v>
      </c>
      <c r="B213" s="13" t="s">
        <v>149</v>
      </c>
      <c r="C213" s="13" t="s">
        <v>182</v>
      </c>
      <c r="D213" s="13" t="s">
        <v>141</v>
      </c>
      <c r="E213" s="13" t="s">
        <v>167</v>
      </c>
      <c r="F213" s="13" t="s">
        <v>386</v>
      </c>
      <c r="G213" s="13" t="s">
        <v>705</v>
      </c>
      <c r="H213" s="13">
        <v>1</v>
      </c>
      <c r="I213" s="13" t="s">
        <v>615</v>
      </c>
      <c r="J213" s="22" t="s">
        <v>493</v>
      </c>
      <c r="K213" s="22" t="s">
        <v>8</v>
      </c>
      <c r="L213" s="13" t="s">
        <v>520</v>
      </c>
    </row>
    <row r="214" spans="1:12" s="58" customFormat="1" ht="66" customHeight="1" x14ac:dyDescent="0.25">
      <c r="A214" s="13">
        <f t="shared" si="3"/>
        <v>203</v>
      </c>
      <c r="B214" s="13" t="s">
        <v>175</v>
      </c>
      <c r="C214" s="13" t="s">
        <v>181</v>
      </c>
      <c r="D214" s="13" t="s">
        <v>141</v>
      </c>
      <c r="E214" s="13" t="s">
        <v>167</v>
      </c>
      <c r="F214" s="13" t="s">
        <v>387</v>
      </c>
      <c r="G214" s="13" t="s">
        <v>705</v>
      </c>
      <c r="H214" s="13">
        <v>15</v>
      </c>
      <c r="I214" s="13" t="s">
        <v>616</v>
      </c>
      <c r="J214" s="22" t="s">
        <v>494</v>
      </c>
      <c r="K214" s="22" t="s">
        <v>510</v>
      </c>
      <c r="L214" s="13" t="s">
        <v>520</v>
      </c>
    </row>
    <row r="215" spans="1:12" s="58" customFormat="1" ht="90" x14ac:dyDescent="0.25">
      <c r="A215" s="13">
        <f t="shared" si="3"/>
        <v>204</v>
      </c>
      <c r="B215" s="13" t="s">
        <v>175</v>
      </c>
      <c r="C215" s="13" t="s">
        <v>181</v>
      </c>
      <c r="D215" s="13" t="s">
        <v>141</v>
      </c>
      <c r="E215" s="13" t="s">
        <v>167</v>
      </c>
      <c r="F215" s="13" t="s">
        <v>388</v>
      </c>
      <c r="G215" s="13" t="s">
        <v>705</v>
      </c>
      <c r="H215" s="24">
        <v>1000000</v>
      </c>
      <c r="I215" s="13" t="s">
        <v>609</v>
      </c>
      <c r="J215" s="22" t="s">
        <v>495</v>
      </c>
      <c r="K215" s="22" t="s">
        <v>510</v>
      </c>
      <c r="L215" s="13" t="s">
        <v>520</v>
      </c>
    </row>
    <row r="216" spans="1:12" s="58" customFormat="1" ht="90" x14ac:dyDescent="0.25">
      <c r="A216" s="13">
        <f t="shared" si="3"/>
        <v>205</v>
      </c>
      <c r="B216" s="13" t="s">
        <v>175</v>
      </c>
      <c r="C216" s="13" t="s">
        <v>181</v>
      </c>
      <c r="D216" s="13" t="s">
        <v>141</v>
      </c>
      <c r="E216" s="13" t="s">
        <v>167</v>
      </c>
      <c r="F216" s="13" t="s">
        <v>389</v>
      </c>
      <c r="G216" s="13" t="s">
        <v>705</v>
      </c>
      <c r="H216" s="24">
        <v>3000000</v>
      </c>
      <c r="I216" s="13" t="s">
        <v>609</v>
      </c>
      <c r="J216" s="22" t="s">
        <v>496</v>
      </c>
      <c r="K216" s="22" t="s">
        <v>510</v>
      </c>
      <c r="L216" s="13" t="s">
        <v>520</v>
      </c>
    </row>
    <row r="217" spans="1:12" s="58" customFormat="1" ht="90" x14ac:dyDescent="0.25">
      <c r="A217" s="13">
        <f t="shared" si="3"/>
        <v>206</v>
      </c>
      <c r="B217" s="13" t="s">
        <v>175</v>
      </c>
      <c r="C217" s="13" t="s">
        <v>181</v>
      </c>
      <c r="D217" s="13" t="s">
        <v>141</v>
      </c>
      <c r="E217" s="13" t="s">
        <v>167</v>
      </c>
      <c r="F217" s="13" t="s">
        <v>390</v>
      </c>
      <c r="G217" s="13" t="s">
        <v>705</v>
      </c>
      <c r="H217" s="24">
        <v>1500000</v>
      </c>
      <c r="I217" s="13" t="s">
        <v>609</v>
      </c>
      <c r="J217" s="22" t="s">
        <v>496</v>
      </c>
      <c r="K217" s="22" t="s">
        <v>510</v>
      </c>
      <c r="L217" s="13" t="s">
        <v>520</v>
      </c>
    </row>
    <row r="218" spans="1:12" s="58" customFormat="1" ht="60" customHeight="1" x14ac:dyDescent="0.25">
      <c r="A218" s="13">
        <f t="shared" si="3"/>
        <v>207</v>
      </c>
      <c r="B218" s="13" t="s">
        <v>175</v>
      </c>
      <c r="C218" s="13" t="s">
        <v>181</v>
      </c>
      <c r="D218" s="13" t="s">
        <v>141</v>
      </c>
      <c r="E218" s="13" t="s">
        <v>185</v>
      </c>
      <c r="F218" s="13" t="s">
        <v>391</v>
      </c>
      <c r="G218" s="13" t="s">
        <v>705</v>
      </c>
      <c r="H218" s="24">
        <v>4755</v>
      </c>
      <c r="I218" s="13" t="s">
        <v>617</v>
      </c>
      <c r="J218" s="22" t="s">
        <v>497</v>
      </c>
      <c r="K218" s="22" t="s">
        <v>510</v>
      </c>
      <c r="L218" s="13" t="s">
        <v>520</v>
      </c>
    </row>
    <row r="219" spans="1:12" s="58" customFormat="1" ht="67.5" customHeight="1" x14ac:dyDescent="0.25">
      <c r="A219" s="13">
        <f t="shared" si="3"/>
        <v>208</v>
      </c>
      <c r="B219" s="13" t="s">
        <v>175</v>
      </c>
      <c r="C219" s="13" t="s">
        <v>181</v>
      </c>
      <c r="D219" s="13" t="s">
        <v>141</v>
      </c>
      <c r="E219" s="13" t="s">
        <v>185</v>
      </c>
      <c r="F219" s="13" t="s">
        <v>392</v>
      </c>
      <c r="G219" s="13" t="s">
        <v>705</v>
      </c>
      <c r="H219" s="24">
        <v>2400</v>
      </c>
      <c r="I219" s="13" t="s">
        <v>617</v>
      </c>
      <c r="J219" s="22" t="s">
        <v>497</v>
      </c>
      <c r="K219" s="22" t="s">
        <v>510</v>
      </c>
      <c r="L219" s="13" t="s">
        <v>520</v>
      </c>
    </row>
    <row r="220" spans="1:12" s="58" customFormat="1" ht="67.5" customHeight="1" x14ac:dyDescent="0.25">
      <c r="A220" s="13">
        <f t="shared" si="3"/>
        <v>209</v>
      </c>
      <c r="B220" s="13" t="s">
        <v>175</v>
      </c>
      <c r="C220" s="13" t="s">
        <v>181</v>
      </c>
      <c r="D220" s="13" t="s">
        <v>141</v>
      </c>
      <c r="E220" s="13" t="s">
        <v>185</v>
      </c>
      <c r="F220" s="13" t="s">
        <v>393</v>
      </c>
      <c r="G220" s="13" t="s">
        <v>705</v>
      </c>
      <c r="H220" s="24">
        <v>6000</v>
      </c>
      <c r="I220" s="13" t="s">
        <v>617</v>
      </c>
      <c r="J220" s="22" t="s">
        <v>497</v>
      </c>
      <c r="K220" s="22" t="s">
        <v>510</v>
      </c>
      <c r="L220" s="13" t="s">
        <v>520</v>
      </c>
    </row>
    <row r="221" spans="1:12" s="58" customFormat="1" ht="67.5" customHeight="1" x14ac:dyDescent="0.25">
      <c r="A221" s="13">
        <f t="shared" si="3"/>
        <v>210</v>
      </c>
      <c r="B221" s="13" t="s">
        <v>175</v>
      </c>
      <c r="C221" s="13" t="s">
        <v>181</v>
      </c>
      <c r="D221" s="13" t="s">
        <v>141</v>
      </c>
      <c r="E221" s="13" t="s">
        <v>185</v>
      </c>
      <c r="F221" s="13" t="s">
        <v>394</v>
      </c>
      <c r="G221" s="13" t="s">
        <v>705</v>
      </c>
      <c r="H221" s="24">
        <v>7756</v>
      </c>
      <c r="I221" s="13" t="s">
        <v>617</v>
      </c>
      <c r="J221" s="22" t="s">
        <v>497</v>
      </c>
      <c r="K221" s="22" t="s">
        <v>510</v>
      </c>
      <c r="L221" s="13" t="s">
        <v>520</v>
      </c>
    </row>
    <row r="222" spans="1:12" s="58" customFormat="1" ht="45" x14ac:dyDescent="0.25">
      <c r="A222" s="13">
        <f t="shared" si="3"/>
        <v>211</v>
      </c>
      <c r="B222" s="13" t="s">
        <v>38</v>
      </c>
      <c r="C222" s="13" t="s">
        <v>181</v>
      </c>
      <c r="D222" s="13" t="s">
        <v>40</v>
      </c>
      <c r="E222" s="13" t="s">
        <v>44</v>
      </c>
      <c r="F222" s="13" t="s">
        <v>395</v>
      </c>
      <c r="G222" s="13" t="s">
        <v>717</v>
      </c>
      <c r="H222" s="13">
        <v>3</v>
      </c>
      <c r="I222" s="13" t="s">
        <v>618</v>
      </c>
      <c r="J222" s="22" t="s">
        <v>498</v>
      </c>
      <c r="K222" s="22" t="s">
        <v>510</v>
      </c>
      <c r="L222" s="13" t="s">
        <v>520</v>
      </c>
    </row>
    <row r="223" spans="1:12" s="58" customFormat="1" ht="45" x14ac:dyDescent="0.25">
      <c r="A223" s="13">
        <f t="shared" si="3"/>
        <v>212</v>
      </c>
      <c r="B223" s="13" t="s">
        <v>38</v>
      </c>
      <c r="C223" s="13" t="s">
        <v>39</v>
      </c>
      <c r="D223" s="13" t="s">
        <v>40</v>
      </c>
      <c r="E223" s="13" t="s">
        <v>44</v>
      </c>
      <c r="F223" s="13" t="s">
        <v>396</v>
      </c>
      <c r="G223" s="13" t="s">
        <v>717</v>
      </c>
      <c r="H223" s="13">
        <v>3</v>
      </c>
      <c r="I223" s="13" t="s">
        <v>619</v>
      </c>
      <c r="J223" s="22" t="s">
        <v>499</v>
      </c>
      <c r="K223" s="22" t="s">
        <v>510</v>
      </c>
      <c r="L223" s="13" t="s">
        <v>520</v>
      </c>
    </row>
    <row r="224" spans="1:12" s="58" customFormat="1" ht="75" x14ac:dyDescent="0.25">
      <c r="A224" s="13">
        <f t="shared" si="3"/>
        <v>213</v>
      </c>
      <c r="B224" s="13" t="s">
        <v>175</v>
      </c>
      <c r="C224" s="13" t="s">
        <v>181</v>
      </c>
      <c r="D224" s="13" t="s">
        <v>141</v>
      </c>
      <c r="E224" s="13" t="s">
        <v>167</v>
      </c>
      <c r="F224" s="13" t="s">
        <v>397</v>
      </c>
      <c r="G224" s="13" t="s">
        <v>718</v>
      </c>
      <c r="H224" s="13">
        <v>4</v>
      </c>
      <c r="I224" s="13" t="s">
        <v>620</v>
      </c>
      <c r="J224" s="22" t="s">
        <v>500</v>
      </c>
      <c r="K224" s="22" t="s">
        <v>8</v>
      </c>
      <c r="L224" s="13" t="s">
        <v>520</v>
      </c>
    </row>
    <row r="225" spans="1:12" s="58" customFormat="1" ht="69" customHeight="1" x14ac:dyDescent="0.25">
      <c r="A225" s="13">
        <f t="shared" si="3"/>
        <v>214</v>
      </c>
      <c r="B225" s="13" t="s">
        <v>175</v>
      </c>
      <c r="C225" s="13" t="s">
        <v>181</v>
      </c>
      <c r="D225" s="13" t="s">
        <v>141</v>
      </c>
      <c r="E225" s="13" t="s">
        <v>167</v>
      </c>
      <c r="F225" s="13" t="s">
        <v>398</v>
      </c>
      <c r="G225" s="13" t="s">
        <v>716</v>
      </c>
      <c r="H225" s="13">
        <v>1</v>
      </c>
      <c r="I225" s="13" t="s">
        <v>621</v>
      </c>
      <c r="J225" s="22" t="s">
        <v>501</v>
      </c>
      <c r="K225" s="22" t="s">
        <v>510</v>
      </c>
      <c r="L225" s="13" t="s">
        <v>520</v>
      </c>
    </row>
    <row r="226" spans="1:12" s="58" customFormat="1" ht="59.25" customHeight="1" x14ac:dyDescent="0.25">
      <c r="A226" s="13">
        <f t="shared" si="3"/>
        <v>215</v>
      </c>
      <c r="B226" s="13" t="s">
        <v>175</v>
      </c>
      <c r="C226" s="13" t="s">
        <v>181</v>
      </c>
      <c r="D226" s="13" t="s">
        <v>141</v>
      </c>
      <c r="E226" s="13" t="s">
        <v>167</v>
      </c>
      <c r="F226" s="13" t="s">
        <v>399</v>
      </c>
      <c r="G226" s="13" t="s">
        <v>716</v>
      </c>
      <c r="H226" s="24">
        <v>3800</v>
      </c>
      <c r="I226" s="13" t="s">
        <v>622</v>
      </c>
      <c r="J226" s="22" t="s">
        <v>502</v>
      </c>
      <c r="K226" s="22" t="s">
        <v>510</v>
      </c>
      <c r="L226" s="13" t="s">
        <v>520</v>
      </c>
    </row>
    <row r="227" spans="1:12" s="58" customFormat="1" ht="75" x14ac:dyDescent="0.25">
      <c r="A227" s="13">
        <f t="shared" si="3"/>
        <v>216</v>
      </c>
      <c r="B227" s="13" t="s">
        <v>175</v>
      </c>
      <c r="C227" s="13" t="s">
        <v>181</v>
      </c>
      <c r="D227" s="13" t="s">
        <v>141</v>
      </c>
      <c r="E227" s="13" t="s">
        <v>167</v>
      </c>
      <c r="F227" s="13" t="s">
        <v>400</v>
      </c>
      <c r="G227" s="13" t="s">
        <v>716</v>
      </c>
      <c r="H227" s="13">
        <v>87</v>
      </c>
      <c r="I227" s="13" t="s">
        <v>623</v>
      </c>
      <c r="J227" s="22" t="s">
        <v>503</v>
      </c>
      <c r="K227" s="22" t="s">
        <v>510</v>
      </c>
      <c r="L227" s="13" t="s">
        <v>520</v>
      </c>
    </row>
    <row r="228" spans="1:12" s="58" customFormat="1" ht="69" customHeight="1" x14ac:dyDescent="0.25">
      <c r="A228" s="13">
        <f t="shared" si="3"/>
        <v>217</v>
      </c>
      <c r="B228" s="13" t="s">
        <v>175</v>
      </c>
      <c r="C228" s="13" t="s">
        <v>181</v>
      </c>
      <c r="D228" s="13" t="s">
        <v>141</v>
      </c>
      <c r="E228" s="13" t="s">
        <v>167</v>
      </c>
      <c r="F228" s="13" t="s">
        <v>401</v>
      </c>
      <c r="G228" s="13" t="s">
        <v>716</v>
      </c>
      <c r="H228" s="13">
        <v>70</v>
      </c>
      <c r="I228" s="13" t="s">
        <v>624</v>
      </c>
      <c r="J228" s="22" t="s">
        <v>504</v>
      </c>
      <c r="K228" s="22" t="s">
        <v>510</v>
      </c>
      <c r="L228" s="13" t="s">
        <v>520</v>
      </c>
    </row>
    <row r="229" spans="1:12" s="58" customFormat="1" ht="75" x14ac:dyDescent="0.25">
      <c r="A229" s="13">
        <f t="shared" si="3"/>
        <v>218</v>
      </c>
      <c r="B229" s="13" t="s">
        <v>175</v>
      </c>
      <c r="C229" s="13" t="s">
        <v>181</v>
      </c>
      <c r="D229" s="13" t="s">
        <v>141</v>
      </c>
      <c r="E229" s="13" t="s">
        <v>167</v>
      </c>
      <c r="F229" s="13" t="s">
        <v>402</v>
      </c>
      <c r="G229" s="13" t="s">
        <v>716</v>
      </c>
      <c r="H229" s="13">
        <v>8</v>
      </c>
      <c r="I229" s="13" t="s">
        <v>625</v>
      </c>
      <c r="J229" s="16" t="s">
        <v>505</v>
      </c>
      <c r="K229" s="22" t="s">
        <v>8</v>
      </c>
      <c r="L229" s="13" t="s">
        <v>520</v>
      </c>
    </row>
    <row r="230" spans="1:12" s="58" customFormat="1" ht="75" x14ac:dyDescent="0.25">
      <c r="A230" s="13">
        <f t="shared" si="3"/>
        <v>219</v>
      </c>
      <c r="B230" s="13" t="s">
        <v>175</v>
      </c>
      <c r="C230" s="13" t="s">
        <v>181</v>
      </c>
      <c r="D230" s="13" t="s">
        <v>141</v>
      </c>
      <c r="E230" s="13" t="s">
        <v>167</v>
      </c>
      <c r="F230" s="13" t="s">
        <v>403</v>
      </c>
      <c r="G230" s="13" t="s">
        <v>716</v>
      </c>
      <c r="H230" s="13">
        <v>1</v>
      </c>
      <c r="I230" s="13" t="s">
        <v>600</v>
      </c>
      <c r="J230" s="22" t="s">
        <v>462</v>
      </c>
      <c r="K230" s="22" t="s">
        <v>8</v>
      </c>
      <c r="L230" s="13" t="s">
        <v>520</v>
      </c>
    </row>
    <row r="231" spans="1:12" s="58" customFormat="1" ht="70.5" customHeight="1" x14ac:dyDescent="0.25">
      <c r="A231" s="13">
        <f t="shared" si="3"/>
        <v>220</v>
      </c>
      <c r="B231" s="13" t="s">
        <v>175</v>
      </c>
      <c r="C231" s="13" t="s">
        <v>181</v>
      </c>
      <c r="D231" s="13" t="s">
        <v>141</v>
      </c>
      <c r="E231" s="13" t="s">
        <v>167</v>
      </c>
      <c r="F231" s="13" t="s">
        <v>404</v>
      </c>
      <c r="G231" s="13" t="s">
        <v>716</v>
      </c>
      <c r="H231" s="13">
        <v>1</v>
      </c>
      <c r="I231" s="13" t="s">
        <v>626</v>
      </c>
      <c r="J231" s="22" t="s">
        <v>506</v>
      </c>
      <c r="K231" s="22" t="s">
        <v>510</v>
      </c>
      <c r="L231" s="13" t="s">
        <v>520</v>
      </c>
    </row>
    <row r="232" spans="1:12" s="58" customFormat="1" ht="70.5" customHeight="1" x14ac:dyDescent="0.25">
      <c r="A232" s="13">
        <f t="shared" si="3"/>
        <v>221</v>
      </c>
      <c r="B232" s="13" t="s">
        <v>175</v>
      </c>
      <c r="C232" s="13" t="s">
        <v>181</v>
      </c>
      <c r="D232" s="13" t="s">
        <v>141</v>
      </c>
      <c r="E232" s="13" t="s">
        <v>167</v>
      </c>
      <c r="F232" s="13" t="s">
        <v>405</v>
      </c>
      <c r="G232" s="13" t="s">
        <v>716</v>
      </c>
      <c r="H232" s="13">
        <v>1</v>
      </c>
      <c r="I232" s="13" t="s">
        <v>621</v>
      </c>
      <c r="J232" s="22" t="s">
        <v>501</v>
      </c>
      <c r="K232" s="22" t="s">
        <v>510</v>
      </c>
      <c r="L232" s="13" t="s">
        <v>520</v>
      </c>
    </row>
    <row r="233" spans="1:12" s="58" customFormat="1" ht="60" x14ac:dyDescent="0.25">
      <c r="A233" s="13">
        <f t="shared" si="3"/>
        <v>222</v>
      </c>
      <c r="B233" s="13" t="s">
        <v>175</v>
      </c>
      <c r="C233" s="13" t="s">
        <v>186</v>
      </c>
      <c r="D233" s="13" t="s">
        <v>40</v>
      </c>
      <c r="E233" s="13" t="s">
        <v>44</v>
      </c>
      <c r="F233" s="13" t="s">
        <v>406</v>
      </c>
      <c r="G233" s="13" t="s">
        <v>719</v>
      </c>
      <c r="H233" s="24">
        <v>1000000</v>
      </c>
      <c r="I233" s="13" t="s">
        <v>609</v>
      </c>
      <c r="J233" s="22" t="s">
        <v>507</v>
      </c>
      <c r="K233" s="22" t="s">
        <v>510</v>
      </c>
      <c r="L233" s="13" t="s">
        <v>522</v>
      </c>
    </row>
    <row r="234" spans="1:12" s="58" customFormat="1" ht="88.5" customHeight="1" x14ac:dyDescent="0.25">
      <c r="A234" s="13">
        <f t="shared" si="3"/>
        <v>223</v>
      </c>
      <c r="B234" s="13" t="s">
        <v>175</v>
      </c>
      <c r="C234" s="13" t="s">
        <v>176</v>
      </c>
      <c r="D234" s="13" t="s">
        <v>177</v>
      </c>
      <c r="E234" s="13" t="s">
        <v>180</v>
      </c>
      <c r="F234" s="13" t="s">
        <v>407</v>
      </c>
      <c r="G234" s="13" t="s">
        <v>720</v>
      </c>
      <c r="H234" s="23">
        <v>1</v>
      </c>
      <c r="I234" s="13" t="s">
        <v>627</v>
      </c>
      <c r="J234" s="22" t="s">
        <v>508</v>
      </c>
      <c r="K234" s="22" t="s">
        <v>8</v>
      </c>
      <c r="L234" s="13" t="s">
        <v>522</v>
      </c>
    </row>
    <row r="235" spans="1:12" s="58" customFormat="1" ht="88.5" customHeight="1" x14ac:dyDescent="0.25">
      <c r="A235" s="13">
        <f t="shared" si="3"/>
        <v>224</v>
      </c>
      <c r="B235" s="13" t="s">
        <v>175</v>
      </c>
      <c r="C235" s="13" t="s">
        <v>176</v>
      </c>
      <c r="D235" s="13" t="s">
        <v>177</v>
      </c>
      <c r="E235" s="13" t="s">
        <v>180</v>
      </c>
      <c r="F235" s="13" t="s">
        <v>408</v>
      </c>
      <c r="G235" s="13" t="s">
        <v>720</v>
      </c>
      <c r="H235" s="23">
        <v>1</v>
      </c>
      <c r="I235" s="13" t="s">
        <v>628</v>
      </c>
      <c r="J235" s="22" t="s">
        <v>431</v>
      </c>
      <c r="K235" s="22" t="s">
        <v>8</v>
      </c>
      <c r="L235" s="13" t="s">
        <v>522</v>
      </c>
    </row>
    <row r="236" spans="1:12" s="58" customFormat="1" ht="78" customHeight="1" x14ac:dyDescent="0.25">
      <c r="A236" s="13">
        <f t="shared" si="3"/>
        <v>225</v>
      </c>
      <c r="B236" s="13" t="s">
        <v>175</v>
      </c>
      <c r="C236" s="13" t="s">
        <v>176</v>
      </c>
      <c r="D236" s="13" t="s">
        <v>177</v>
      </c>
      <c r="E236" s="13" t="s">
        <v>180</v>
      </c>
      <c r="F236" s="13" t="s">
        <v>409</v>
      </c>
      <c r="G236" s="13" t="s">
        <v>720</v>
      </c>
      <c r="H236" s="23">
        <v>1</v>
      </c>
      <c r="I236" s="13" t="s">
        <v>628</v>
      </c>
      <c r="J236" s="22" t="s">
        <v>431</v>
      </c>
      <c r="K236" s="22" t="s">
        <v>8</v>
      </c>
      <c r="L236" s="13" t="s">
        <v>522</v>
      </c>
    </row>
    <row r="237" spans="1:12" s="58" customFormat="1" ht="114.75" customHeight="1" x14ac:dyDescent="0.25">
      <c r="A237" s="13">
        <f t="shared" si="3"/>
        <v>226</v>
      </c>
      <c r="B237" s="13" t="s">
        <v>175</v>
      </c>
      <c r="C237" s="13" t="s">
        <v>176</v>
      </c>
      <c r="D237" s="13" t="s">
        <v>177</v>
      </c>
      <c r="E237" s="13" t="s">
        <v>180</v>
      </c>
      <c r="F237" s="13" t="s">
        <v>410</v>
      </c>
      <c r="G237" s="13" t="s">
        <v>721</v>
      </c>
      <c r="H237" s="24">
        <v>20000</v>
      </c>
      <c r="I237" s="13" t="s">
        <v>627</v>
      </c>
      <c r="J237" s="22" t="s">
        <v>508</v>
      </c>
      <c r="K237" s="22" t="s">
        <v>8</v>
      </c>
      <c r="L237" s="13" t="s">
        <v>522</v>
      </c>
    </row>
    <row r="238" spans="1:12" s="58" customFormat="1" ht="78.75" customHeight="1" x14ac:dyDescent="0.25">
      <c r="A238" s="13">
        <f t="shared" si="3"/>
        <v>227</v>
      </c>
      <c r="B238" s="13" t="s">
        <v>175</v>
      </c>
      <c r="C238" s="13" t="s">
        <v>181</v>
      </c>
      <c r="D238" s="13" t="s">
        <v>151</v>
      </c>
      <c r="E238" s="13" t="s">
        <v>167</v>
      </c>
      <c r="F238" s="13" t="s">
        <v>411</v>
      </c>
      <c r="G238" s="13" t="s">
        <v>722</v>
      </c>
      <c r="H238" s="13">
        <v>1</v>
      </c>
      <c r="I238" s="13" t="s">
        <v>629</v>
      </c>
      <c r="J238" s="13" t="s">
        <v>509</v>
      </c>
      <c r="K238" s="13" t="s">
        <v>8</v>
      </c>
      <c r="L238" s="13" t="s">
        <v>519</v>
      </c>
    </row>
    <row r="239" spans="1:12" x14ac:dyDescent="0.25">
      <c r="J239" s="54"/>
      <c r="K239" s="54"/>
      <c r="L239" s="48"/>
    </row>
    <row r="240" spans="1:12" x14ac:dyDescent="0.25">
      <c r="J240" s="54"/>
      <c r="K240" s="54"/>
      <c r="L240" s="48"/>
    </row>
    <row r="241" spans="10:12" x14ac:dyDescent="0.25">
      <c r="J241" s="54"/>
      <c r="K241" s="54"/>
      <c r="L241" s="48"/>
    </row>
    <row r="242" spans="10:12" x14ac:dyDescent="0.25">
      <c r="J242" s="54"/>
      <c r="K242" s="54"/>
      <c r="L242" s="48"/>
    </row>
    <row r="243" spans="10:12" x14ac:dyDescent="0.25">
      <c r="J243" s="54"/>
      <c r="K243" s="54"/>
      <c r="L243" s="48"/>
    </row>
    <row r="244" spans="10:12" x14ac:dyDescent="0.25">
      <c r="J244" s="54"/>
      <c r="K244" s="54"/>
      <c r="L244" s="48"/>
    </row>
    <row r="245" spans="10:12" x14ac:dyDescent="0.25">
      <c r="J245" s="54"/>
      <c r="K245" s="54"/>
      <c r="L245" s="48"/>
    </row>
    <row r="246" spans="10:12" x14ac:dyDescent="0.25">
      <c r="J246" s="54"/>
      <c r="K246" s="54"/>
      <c r="L246" s="48"/>
    </row>
    <row r="247" spans="10:12" x14ac:dyDescent="0.25">
      <c r="J247" s="54"/>
      <c r="K247" s="54"/>
      <c r="L247" s="48"/>
    </row>
    <row r="248" spans="10:12" x14ac:dyDescent="0.25">
      <c r="J248" s="54"/>
      <c r="K248" s="54"/>
      <c r="L248" s="48"/>
    </row>
    <row r="249" spans="10:12" x14ac:dyDescent="0.25">
      <c r="J249" s="54"/>
      <c r="K249" s="54"/>
      <c r="L249" s="48"/>
    </row>
    <row r="250" spans="10:12" x14ac:dyDescent="0.25">
      <c r="J250" s="54"/>
      <c r="K250" s="54"/>
      <c r="L250" s="48"/>
    </row>
    <row r="251" spans="10:12" x14ac:dyDescent="0.25">
      <c r="J251" s="54"/>
      <c r="K251" s="54"/>
      <c r="L251" s="48"/>
    </row>
    <row r="252" spans="10:12" x14ac:dyDescent="0.25">
      <c r="J252" s="54"/>
      <c r="K252" s="54"/>
      <c r="L252" s="48"/>
    </row>
    <row r="253" spans="10:12" x14ac:dyDescent="0.25">
      <c r="J253" s="54"/>
      <c r="K253" s="54"/>
      <c r="L253" s="48"/>
    </row>
    <row r="254" spans="10:12" x14ac:dyDescent="0.25">
      <c r="J254" s="54"/>
      <c r="K254" s="54"/>
      <c r="L254" s="48"/>
    </row>
    <row r="255" spans="10:12" x14ac:dyDescent="0.25">
      <c r="J255" s="54"/>
      <c r="K255" s="54"/>
      <c r="L255" s="48"/>
    </row>
    <row r="256" spans="10:12" x14ac:dyDescent="0.25">
      <c r="J256" s="54"/>
      <c r="K256" s="54"/>
      <c r="L256" s="48"/>
    </row>
    <row r="257" spans="10:12" x14ac:dyDescent="0.25">
      <c r="J257" s="54"/>
      <c r="K257" s="54"/>
      <c r="L257" s="48"/>
    </row>
    <row r="258" spans="10:12" x14ac:dyDescent="0.25">
      <c r="J258" s="54"/>
      <c r="K258" s="54"/>
      <c r="L258" s="48"/>
    </row>
    <row r="259" spans="10:12" x14ac:dyDescent="0.25">
      <c r="J259" s="54"/>
      <c r="K259" s="54"/>
      <c r="L259" s="48"/>
    </row>
    <row r="260" spans="10:12" x14ac:dyDescent="0.25">
      <c r="J260" s="54"/>
      <c r="K260" s="54"/>
      <c r="L260" s="48"/>
    </row>
    <row r="261" spans="10:12" x14ac:dyDescent="0.25">
      <c r="J261" s="54"/>
      <c r="K261" s="54"/>
      <c r="L261" s="48"/>
    </row>
    <row r="262" spans="10:12" x14ac:dyDescent="0.25">
      <c r="J262" s="54"/>
      <c r="K262" s="54"/>
      <c r="L262" s="48"/>
    </row>
    <row r="263" spans="10:12" x14ac:dyDescent="0.25">
      <c r="J263" s="54"/>
      <c r="K263" s="54"/>
      <c r="L263" s="48"/>
    </row>
    <row r="264" spans="10:12" x14ac:dyDescent="0.25">
      <c r="J264" s="54"/>
      <c r="K264" s="54"/>
      <c r="L264" s="48"/>
    </row>
    <row r="265" spans="10:12" x14ac:dyDescent="0.25">
      <c r="J265" s="54"/>
      <c r="K265" s="54"/>
      <c r="L265" s="48"/>
    </row>
    <row r="266" spans="10:12" x14ac:dyDescent="0.25">
      <c r="J266" s="54"/>
      <c r="K266" s="54"/>
      <c r="L266" s="48"/>
    </row>
    <row r="267" spans="10:12" x14ac:dyDescent="0.25">
      <c r="J267" s="54"/>
      <c r="K267" s="54"/>
      <c r="L267" s="48"/>
    </row>
    <row r="268" spans="10:12" x14ac:dyDescent="0.25">
      <c r="J268" s="54"/>
      <c r="K268" s="54"/>
      <c r="L268" s="48"/>
    </row>
    <row r="269" spans="10:12" x14ac:dyDescent="0.25">
      <c r="J269" s="54"/>
      <c r="K269" s="54"/>
      <c r="L269" s="48"/>
    </row>
    <row r="270" spans="10:12" x14ac:dyDescent="0.25">
      <c r="J270" s="54"/>
      <c r="K270" s="54"/>
      <c r="L270" s="48"/>
    </row>
    <row r="271" spans="10:12" x14ac:dyDescent="0.25">
      <c r="J271" s="54"/>
      <c r="K271" s="54"/>
      <c r="L271" s="48"/>
    </row>
    <row r="272" spans="10:12" x14ac:dyDescent="0.25">
      <c r="J272" s="54"/>
      <c r="K272" s="54"/>
      <c r="L272" s="48"/>
    </row>
    <row r="273" spans="10:12" x14ac:dyDescent="0.25">
      <c r="J273" s="54"/>
      <c r="K273" s="54"/>
      <c r="L273" s="48"/>
    </row>
    <row r="274" spans="10:12" x14ac:dyDescent="0.25">
      <c r="J274" s="54"/>
      <c r="K274" s="54"/>
      <c r="L274" s="48"/>
    </row>
    <row r="275" spans="10:12" x14ac:dyDescent="0.25">
      <c r="J275" s="54"/>
      <c r="K275" s="54"/>
      <c r="L275" s="48"/>
    </row>
    <row r="276" spans="10:12" x14ac:dyDescent="0.25">
      <c r="J276" s="54"/>
      <c r="K276" s="54"/>
      <c r="L276" s="48"/>
    </row>
    <row r="277" spans="10:12" x14ac:dyDescent="0.25">
      <c r="J277" s="54"/>
      <c r="K277" s="54"/>
      <c r="L277" s="48"/>
    </row>
    <row r="278" spans="10:12" x14ac:dyDescent="0.25">
      <c r="J278" s="54"/>
      <c r="K278" s="54"/>
      <c r="L278" s="48"/>
    </row>
  </sheetData>
  <mergeCells count="14">
    <mergeCell ref="H10:I10"/>
    <mergeCell ref="J10:J11"/>
    <mergeCell ref="K10:K11"/>
    <mergeCell ref="L10:L11"/>
    <mergeCell ref="C2:I2"/>
    <mergeCell ref="C3:I3"/>
    <mergeCell ref="A9:L9"/>
    <mergeCell ref="A10:A11"/>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40" fitToHeight="30" orientation="landscape" horizontalDpi="4294967294" verticalDpi="4294967294" r:id="rId1"/>
  <headerFooter>
    <oddFooter>Página &amp;P&amp;R&amp;F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 Plan acción 2016</vt:lpstr>
      <vt:lpstr>ANEXO 4</vt:lpstr>
      <vt:lpstr>ANEXO 3</vt:lpstr>
      <vt:lpstr>'ANEXO 3'!Área_de_impresión</vt:lpstr>
      <vt:lpstr>'ANEXO 4'!Área_de_impresión</vt:lpstr>
      <vt:lpstr>'ANEXO 3'!Títulos_a_imprimir</vt:lpstr>
      <vt:lpstr>'ANEXO 4'!Títulos_a_imprimir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Marvalyn Hudgson</dc:creator>
  <cp:lastModifiedBy>José Julian Mahecha Gutierrez</cp:lastModifiedBy>
  <cp:lastPrinted>2015-01-23T14:53:23Z</cp:lastPrinted>
  <dcterms:created xsi:type="dcterms:W3CDTF">2014-10-24T12:42:14Z</dcterms:created>
  <dcterms:modified xsi:type="dcterms:W3CDTF">2016-06-16T19:59:25Z</dcterms:modified>
</cp:coreProperties>
</file>